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embeddings/oleObject2.bin" ContentType="application/vnd.openxmlformats-officedocument.oleObject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embeddings/oleObject3.bin" ContentType="application/vnd.openxmlformats-officedocument.oleObject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clareon\Ejecución proyectos\FROnT - LCOE RES-HC\7. Deliverables\8. Nov 2015\"/>
    </mc:Choice>
  </mc:AlternateContent>
  <workbookProtection workbookAlgorithmName="SHA-512" workbookHashValue="ZC0CS069WqOR06Frnr+7b+Uwba2XbwB+PVu7jfvyMZGmHjm1I1xGqpWje+zhIJIeUEWfr3/KcEJ93jmgg+JoHQ==" workbookSaltValue="rN4LZG0+rBhqKD/Z34f6Xw==" workbookSpinCount="100000" lockStructure="1"/>
  <bookViews>
    <workbookView xWindow="0" yWindow="0" windowWidth="21600" windowHeight="8910" tabRatio="693"/>
  </bookViews>
  <sheets>
    <sheet name="READ ME" sheetId="50" r:id="rId1"/>
    <sheet name="Lists" sheetId="48" state="hidden" r:id="rId2"/>
    <sheet name="Constant_input" sheetId="14" state="hidden" r:id="rId3"/>
    <sheet name="Biomass" sheetId="1" r:id="rId4"/>
    <sheet name="Biomass Financial" sheetId="54" state="hidden" r:id="rId5"/>
    <sheet name="Biomass Guide" sheetId="58" r:id="rId6"/>
    <sheet name="SolarThermal" sheetId="15" r:id="rId7"/>
    <sheet name="ST Financial" sheetId="51" state="hidden" r:id="rId8"/>
    <sheet name="SolarThermal Guide" sheetId="57" r:id="rId9"/>
    <sheet name="ASHP" sheetId="16" r:id="rId10"/>
    <sheet name="ASHP Financial" sheetId="52" state="hidden" r:id="rId11"/>
    <sheet name="ASHP Guide" sheetId="56" r:id="rId12"/>
    <sheet name="GSHP" sheetId="18" r:id="rId13"/>
    <sheet name="GSHP Guide" sheetId="55" r:id="rId14"/>
    <sheet name="GSHP Financial" sheetId="53" state="hidden" r:id="rId15"/>
  </sheets>
  <externalReferences>
    <externalReference r:id="rId16"/>
    <externalReference r:id="rId17"/>
  </externalReferences>
  <definedNames>
    <definedName name="Countries.">[1]toComplete_SolarThermalnput!$K$1:$K$38</definedName>
    <definedName name="CPI" localSheetId="9">ASHP!$O$62</definedName>
    <definedName name="CPI" localSheetId="3">Biomass!$O$62</definedName>
    <definedName name="CPI" localSheetId="12">GSHP!$O$62</definedName>
    <definedName name="CPI" localSheetId="6">SolarThermal!$O$65</definedName>
    <definedName name="CumCostDiff" localSheetId="9">OFFSET('ASHP Financial'!$R$5,,,,ASHP!EconLT)</definedName>
    <definedName name="CumCostDiff" localSheetId="11">#N/A</definedName>
    <definedName name="CumCostDiff" localSheetId="3">OFFSET('Biomass Financial'!$R$4,,,,Biomass!EconLT)</definedName>
    <definedName name="CumCostDiff" localSheetId="5">#N/A</definedName>
    <definedName name="CumCostDiff" localSheetId="12">OFFSET('GSHP Financial'!$R$8,,,,GSHP!EconLT)</definedName>
    <definedName name="CumCostDiff" localSheetId="13">#N/A</definedName>
    <definedName name="CumCostDiff" localSheetId="6">OFFSET('ST Financial'!$R$9,,,,SolarThermal!EconLT)</definedName>
    <definedName name="CumCostDiff" localSheetId="8">#N/A</definedName>
    <definedName name="CumCostDiff">OFFSET(#REF!,,,,[0]!EconLT)</definedName>
    <definedName name="CumCostRef" localSheetId="9">OFFSET('ASHP Financial'!$R$7,,,,ASHP!EconLT)</definedName>
    <definedName name="CumCostRef" localSheetId="11">#N/A</definedName>
    <definedName name="CumCostRef" localSheetId="3">OFFSET('Biomass Financial'!$R$7,,,,Biomass!EconLT)</definedName>
    <definedName name="CumCostRef" localSheetId="5">#N/A</definedName>
    <definedName name="CumCostRef" localSheetId="12">OFFSET('GSHP Financial'!$R$11,,,,GSHP!EconLT)</definedName>
    <definedName name="CumCostRef" localSheetId="13">#N/A</definedName>
    <definedName name="CumCostRef" localSheetId="6">OFFSET('ST Financial'!$R$14,,,,SolarThermal!EconLT)</definedName>
    <definedName name="CumCostRef" localSheetId="8">#N/A</definedName>
    <definedName name="CumCostRef">OFFSET(#REF!,,,,[0]!EconLT)</definedName>
    <definedName name="CumCostRHC" localSheetId="9">OFFSET('ASHP Financial'!$R$6,,,,ASHP!EconLT)</definedName>
    <definedName name="CumCostRHC" localSheetId="11">#N/A</definedName>
    <definedName name="CumCostRHC" localSheetId="3">OFFSET('Biomass Financial'!$R$5,,,,Biomass!EconLT)</definedName>
    <definedName name="CumCostRHC" localSheetId="5">#N/A</definedName>
    <definedName name="CumCostRHC" localSheetId="12">OFFSET('GSHP Financial'!$R$9,,,,GSHP!EconLT)</definedName>
    <definedName name="CumCostRHC" localSheetId="13">#N/A</definedName>
    <definedName name="CumCostRHC" localSheetId="6">OFFSET('ST Financial'!$R$11,,,,SolarThermal!EconLT)</definedName>
    <definedName name="CumCostRHC" localSheetId="8">#N/A</definedName>
    <definedName name="CumCostRHC">OFFSET(#REF!,,,,[0]!EconLT)</definedName>
    <definedName name="DebtFract" localSheetId="9">ASHP!$O$65</definedName>
    <definedName name="DebtFract" localSheetId="3">Biomass!$O$65</definedName>
    <definedName name="DebtFract" localSheetId="12">GSHP!$O$65</definedName>
    <definedName name="DebtFract" localSheetId="6">SolarThermal!$O$68</definedName>
    <definedName name="DHW_dem" localSheetId="9">ASHP!$Z$13</definedName>
    <definedName name="DHW_dem" localSheetId="3">Biomass!$Z$13</definedName>
    <definedName name="DHW_dem" localSheetId="12">GSHP!$Z$13</definedName>
    <definedName name="DHW_dem" localSheetId="6">SolarThermal!$Z$13</definedName>
    <definedName name="DHW_LOC">Constant_input!#REF!</definedName>
    <definedName name="DRate" localSheetId="9">ASHP!$O$68</definedName>
    <definedName name="DRate" localSheetId="3">Biomass!$O$68</definedName>
    <definedName name="DRate" localSheetId="12">GSHP!$O$68</definedName>
    <definedName name="DRate" localSheetId="6">SolarThermal!$O$71</definedName>
    <definedName name="DRate">#REF!</definedName>
    <definedName name="EconLT" localSheetId="9">ASHP!$O$70</definedName>
    <definedName name="EconLT" localSheetId="11">#REF!</definedName>
    <definedName name="EconLT" localSheetId="3">Biomass!$O$70</definedName>
    <definedName name="EconLT" localSheetId="5">#REF!</definedName>
    <definedName name="EconLT" localSheetId="12">GSHP!$O$70</definedName>
    <definedName name="EconLT" localSheetId="13">#REF!</definedName>
    <definedName name="EconLT" localSheetId="6">SolarThermal!$O$73</definedName>
    <definedName name="EconLT" localSheetId="8">#REF!</definedName>
    <definedName name="EconLT">#REF!</definedName>
    <definedName name="ElecEF" localSheetId="9">ASHP!$O$76</definedName>
    <definedName name="ElecEF" localSheetId="3">Biomass!$O$76</definedName>
    <definedName name="ElecEF" localSheetId="12">GSHP!$O$76</definedName>
    <definedName name="ElecEF" localSheetId="6">SolarThermal!$O$79</definedName>
    <definedName name="ElecPrice" localSheetId="9">ASHP!$O$74</definedName>
    <definedName name="ElecPrice" localSheetId="3">Biomass!$O$74</definedName>
    <definedName name="ElecPrice" localSheetId="12">GSHP!$O$74</definedName>
    <definedName name="ElecPrice" localSheetId="6">SolarThermal!$O$77</definedName>
    <definedName name="Enservices">Lists!$I$16:$I$19</definedName>
    <definedName name="Enservices2">Lists!$I$20:$I$22</definedName>
    <definedName name="Enservices3">Lists!$I$23:$I$25</definedName>
    <definedName name="EnSources" localSheetId="11">[2]Lists!$C$6:$C$9</definedName>
    <definedName name="EnSources" localSheetId="5">[2]Lists!$C$6:$C$9</definedName>
    <definedName name="EnSources" localSheetId="13">[2]Lists!$C$6:$C$9</definedName>
    <definedName name="EnSources" localSheetId="8">[2]Lists!$C$6:$C$9</definedName>
    <definedName name="Ensources">Lists!$C$6:$C$10</definedName>
    <definedName name="Heat_LOC">Constant_input!#REF!</definedName>
    <definedName name="Ins_Level" localSheetId="11">[2]Lists!$H$6:$H$8</definedName>
    <definedName name="Ins_Level" localSheetId="5">[2]Lists!$H$6:$H$8</definedName>
    <definedName name="Ins_Level" localSheetId="13">[2]Lists!$H$6:$H$8</definedName>
    <definedName name="Ins_Level" localSheetId="8">[2]Lists!$H$6:$H$8</definedName>
    <definedName name="Ins_Level">Lists!$H$6:$H$9</definedName>
    <definedName name="Insul" localSheetId="9">ASHP!$Z$15</definedName>
    <definedName name="Insul" localSheetId="3">Biomass!$Z$15</definedName>
    <definedName name="Insul" localSheetId="12">GSHP!$Z$15</definedName>
    <definedName name="Insul" localSheetId="6">SolarThermal!$Z$15</definedName>
    <definedName name="LivingArea" localSheetId="9">ASHP!$Z$14</definedName>
    <definedName name="LivingArea" localSheetId="3">Biomass!$Z$14</definedName>
    <definedName name="LivingArea" localSheetId="12">GSHP!$Z$14</definedName>
    <definedName name="LivingArea" localSheetId="6">SolarThermal!$Z$14</definedName>
    <definedName name="LoanIR" localSheetId="9">ASHP!$O$66</definedName>
    <definedName name="LoanIR" localSheetId="3">Biomass!$O$66</definedName>
    <definedName name="LoanIR" localSheetId="12">GSHP!$O$66</definedName>
    <definedName name="LoanIR" localSheetId="6">SolarThermal!$O$69</definedName>
    <definedName name="LoanTerm" localSheetId="9">ASHP!$O$67</definedName>
    <definedName name="LoanTerm" localSheetId="3">Biomass!$O$67</definedName>
    <definedName name="LoanTerm" localSheetId="12">GSHP!$O$67</definedName>
    <definedName name="LoanTerm" localSheetId="6">SolarThermal!$O$70</definedName>
    <definedName name="Loc_Dep_Param" localSheetId="11">[2]Constant_input!$C$8:$Y$13</definedName>
    <definedName name="Loc_Dep_Param" localSheetId="5">[2]Constant_input!$C$8:$Y$13</definedName>
    <definedName name="Loc_Dep_Param" localSheetId="13">[2]Constant_input!$C$8:$Y$13</definedName>
    <definedName name="Loc_Dep_Param" localSheetId="8">[2]Constant_input!$C$8:$Y$13</definedName>
    <definedName name="Loc_Dep_Param">Constant_input!$C$8:$Y$13</definedName>
    <definedName name="Loc_List_Check" localSheetId="11">[2]Lists!$E$16:$E$23</definedName>
    <definedName name="Loc_List_Check" localSheetId="5">[2]Lists!$E$16:$E$23</definedName>
    <definedName name="Loc_List_Check" localSheetId="13">[2]Lists!$E$16:$E$23</definedName>
    <definedName name="Loc_List_Check" localSheetId="8">[2]Lists!$E$16:$E$23</definedName>
    <definedName name="Loc_List_Check">Lists!$E$16:$E$23</definedName>
    <definedName name="Locations" localSheetId="11">[2]Constant_input!$C$8:$C$13</definedName>
    <definedName name="Locations" localSheetId="5">[2]Constant_input!$C$8:$C$13</definedName>
    <definedName name="Locations" localSheetId="13">[2]Constant_input!$C$8:$C$13</definedName>
    <definedName name="Locations" localSheetId="8">[2]Constant_input!$C$8:$C$13</definedName>
    <definedName name="Locations">Lists!$E$18:$E$24</definedName>
    <definedName name="LPGEF" localSheetId="11">[2]Constant_input!$F$38</definedName>
    <definedName name="LPGEF" localSheetId="5">[2]Constant_input!$F$38</definedName>
    <definedName name="LPGEF" localSheetId="13">[2]Constant_input!$F$38</definedName>
    <definedName name="LPGEF" localSheetId="8">[2]Constant_input!$F$38</definedName>
    <definedName name="LPGEF">Constant_input!$E$26</definedName>
    <definedName name="NGEF" localSheetId="11">[2]Constant_input!$F$34</definedName>
    <definedName name="NGEF" localSheetId="5">[2]Constant_input!$F$34</definedName>
    <definedName name="NGEF" localSheetId="13">[2]Constant_input!$F$34</definedName>
    <definedName name="NGEF" localSheetId="8">[2]Constant_input!$F$34</definedName>
    <definedName name="NGEF">Constant_input!$E$22</definedName>
    <definedName name="NGPrice" localSheetId="9">ASHP!$O$80</definedName>
    <definedName name="NGPrice" localSheetId="3">Biomass!$O$80</definedName>
    <definedName name="NGPrice" localSheetId="12">GSHP!$O$80</definedName>
    <definedName name="NGPrice" localSheetId="6">SolarThermal!$O$83</definedName>
    <definedName name="OilEF" localSheetId="11">[2]Constant_input!$F$36</definedName>
    <definedName name="OilEF" localSheetId="5">[2]Constant_input!$F$36</definedName>
    <definedName name="OilEF" localSheetId="13">[2]Constant_input!$F$36</definedName>
    <definedName name="OilEF" localSheetId="8">[2]Constant_input!$F$36</definedName>
    <definedName name="OilEF">Constant_input!$E$24</definedName>
    <definedName name="OilPrice" localSheetId="9">ASHP!$O$87</definedName>
    <definedName name="OilPrice" localSheetId="3">Biomass!$O$87</definedName>
    <definedName name="OilPrice" localSheetId="12">GSHP!$O$87</definedName>
    <definedName name="OilPrice" localSheetId="6">SolarThermal!$O$90</definedName>
    <definedName name="Price_Units" localSheetId="11">[2]Lists!$C$6:$D$9</definedName>
    <definedName name="Price_Units" localSheetId="5">[2]Lists!$C$6:$D$9</definedName>
    <definedName name="Price_Units" localSheetId="13">[2]Lists!$C$6:$D$9</definedName>
    <definedName name="Price_Units" localSheetId="8">[2]Lists!$C$6:$D$9</definedName>
    <definedName name="Price_Units">Lists!$C$6:$D$9</definedName>
    <definedName name="RenEF" localSheetId="9">ASHP!$O$254</definedName>
    <definedName name="RenEF" localSheetId="3">Biomass!$O$257</definedName>
    <definedName name="RenEF" localSheetId="12">GSHP!$O$255</definedName>
    <definedName name="RenEF" localSheetId="6">SolarThermal!$O$291</definedName>
    <definedName name="ReqReturn" localSheetId="9">ASHP!$AQ$11</definedName>
    <definedName name="ReqReturn" localSheetId="3">Biomass!$AQ$11</definedName>
    <definedName name="ReqReturn" localSheetId="12">GSHP!$AQ$11</definedName>
    <definedName name="ReqReturn" localSheetId="6">SolarThermal!$AQ$11</definedName>
    <definedName name="ST_techs" localSheetId="11">[2]Lists!$J$6:$J$7</definedName>
    <definedName name="ST_techs" localSheetId="5">[2]Lists!$J$6:$J$7</definedName>
    <definedName name="ST_techs" localSheetId="13">[2]Lists!$J$6:$J$7</definedName>
    <definedName name="ST_techs" localSheetId="8">[2]Lists!$J$6:$J$7</definedName>
    <definedName name="ST_techs">Lists!$J$6:$J$7</definedName>
    <definedName name="Status_List_Check" localSheetId="11">[2]Lists!$D$16:$D$19</definedName>
    <definedName name="Status_List_Check" localSheetId="5">[2]Lists!$D$16:$D$19</definedName>
    <definedName name="Status_List_Check" localSheetId="13">[2]Lists!$D$16:$D$19</definedName>
    <definedName name="Status_List_Check" localSheetId="8">[2]Lists!$D$16:$D$19</definedName>
    <definedName name="Status_List_Check">Lists!$D$16:$D$19</definedName>
    <definedName name="TechLT" localSheetId="9">ASHP!$O$69</definedName>
    <definedName name="TechLT" localSheetId="3">Biomass!$O$69</definedName>
    <definedName name="TechLT" localSheetId="12">GSHP!$O$69</definedName>
    <definedName name="TechLT" localSheetId="6">SolarThermal!$O$72</definedName>
    <definedName name="TR" localSheetId="9">ASHP!$O$64</definedName>
    <definedName name="TR" localSheetId="3">Biomass!$O$64</definedName>
    <definedName name="TR" localSheetId="12">GSHP!$O$64</definedName>
    <definedName name="TR" localSheetId="6">SolarThermal!$O$67</definedName>
    <definedName name="Type_List_Check" localSheetId="11">[2]Lists!$C$16:$C$18</definedName>
    <definedName name="Type_List_Check" localSheetId="5">[2]Lists!$C$16:$C$18</definedName>
    <definedName name="Type_List_Check" localSheetId="13">[2]Lists!$C$16:$C$18</definedName>
    <definedName name="Type_List_Check" localSheetId="8">[2]Lists!$C$16:$C$18</definedName>
    <definedName name="Type_List_Check">Lists!$C$16:$C$18</definedName>
    <definedName name="UserType" localSheetId="9">ASHP!$N$10</definedName>
    <definedName name="UserType" localSheetId="11">#REF!</definedName>
    <definedName name="UserType" localSheetId="3">Biomass!$N$10</definedName>
    <definedName name="UserType" localSheetId="5">#REF!</definedName>
    <definedName name="UserType" localSheetId="12">GSHP!$N$10</definedName>
    <definedName name="UserType" localSheetId="13">#REF!</definedName>
    <definedName name="UserType" localSheetId="6">SolarThermal!$N$10</definedName>
    <definedName name="UserType" localSheetId="8">#REF!</definedName>
    <definedName name="UserType">#REF!</definedName>
    <definedName name="UserTypeList" localSheetId="11">[2]Lists!$F$6:$F$8</definedName>
    <definedName name="UserTypeList" localSheetId="5">[2]Lists!$F$6:$F$8</definedName>
    <definedName name="UserTypeList" localSheetId="13">[2]Lists!$F$6:$F$8</definedName>
    <definedName name="UserTypeList" localSheetId="8">[2]Lists!$F$6:$F$8</definedName>
    <definedName name="UserTypeList">Lists!$F$6:$F$8</definedName>
    <definedName name="VAT" localSheetId="9">ASHP!$O$63</definedName>
    <definedName name="VAT" localSheetId="3">Biomass!$O$63</definedName>
    <definedName name="VAT" localSheetId="12">GSHP!$O$63</definedName>
    <definedName name="VAT" localSheetId="6">SolarThermal!$O$66</definedName>
    <definedName name="Years" localSheetId="9">OFFSET(ASHP!$R$58,,,,ASHP!EconLT)</definedName>
    <definedName name="Years" localSheetId="11">#N/A</definedName>
    <definedName name="Years" localSheetId="3">OFFSET(Biomass!$R$58,,,,Biomass!EconLT)</definedName>
    <definedName name="Years" localSheetId="5">#N/A</definedName>
    <definedName name="Years" localSheetId="12">OFFSET(GSHP!$R$58,,,,GSHP!EconLT)</definedName>
    <definedName name="Years" localSheetId="13">#N/A</definedName>
    <definedName name="Years" localSheetId="6">OFFSET(SolarThermal!$R$61,,,,SolarThermal!EconLT)</definedName>
    <definedName name="Years" localSheetId="8">#N/A</definedName>
    <definedName name="Years">OFFSET(#REF!,,,,[0]!EconLT)</definedName>
  </definedNames>
  <calcPr calcId="171027"/>
</workbook>
</file>

<file path=xl/calcChain.xml><?xml version="1.0" encoding="utf-8"?>
<calcChain xmlns="http://schemas.openxmlformats.org/spreadsheetml/2006/main">
  <c r="BE7" i="53" l="1"/>
  <c r="BD7" i="53"/>
  <c r="BC7" i="53"/>
  <c r="BB7" i="53"/>
  <c r="BA7" i="53"/>
  <c r="AZ7" i="53"/>
  <c r="AY7" i="53"/>
  <c r="AX7" i="53"/>
  <c r="AW7" i="53"/>
  <c r="AV7" i="53"/>
  <c r="AU7" i="53"/>
  <c r="AT7" i="53"/>
  <c r="AS7" i="53"/>
  <c r="AR7" i="53"/>
  <c r="AQ7" i="53"/>
  <c r="AP7" i="53"/>
  <c r="AO7" i="53"/>
  <c r="AN7" i="53"/>
  <c r="AM7" i="53"/>
  <c r="AL7" i="53"/>
  <c r="AK7" i="53"/>
  <c r="AJ7" i="53"/>
  <c r="AI7" i="53"/>
  <c r="AH7" i="53"/>
  <c r="AG7" i="53"/>
  <c r="AF7" i="53"/>
  <c r="AE7" i="53"/>
  <c r="AD7" i="53"/>
  <c r="AC7" i="53"/>
  <c r="AB7" i="53"/>
  <c r="AA7" i="53"/>
  <c r="Z7" i="53"/>
  <c r="Y7" i="53"/>
  <c r="X7" i="53"/>
  <c r="W7" i="53"/>
  <c r="V7" i="53"/>
  <c r="U7" i="53"/>
  <c r="T7" i="53"/>
  <c r="S7" i="53"/>
  <c r="R7" i="53"/>
  <c r="BE8" i="51"/>
  <c r="BD8" i="51"/>
  <c r="BC8" i="51"/>
  <c r="BB8" i="51"/>
  <c r="BA8" i="51"/>
  <c r="AZ8" i="51"/>
  <c r="AY8" i="51"/>
  <c r="AX8" i="51"/>
  <c r="AW8" i="51"/>
  <c r="AV8" i="51"/>
  <c r="AU8" i="51"/>
  <c r="AT8" i="51"/>
  <c r="AS8" i="51"/>
  <c r="AR8" i="51"/>
  <c r="AQ8" i="51"/>
  <c r="AP8" i="51"/>
  <c r="AO8" i="51"/>
  <c r="AN8" i="51"/>
  <c r="AM8" i="51"/>
  <c r="AL8" i="51"/>
  <c r="AK8" i="51"/>
  <c r="AJ8" i="51"/>
  <c r="AI8" i="51"/>
  <c r="AH8" i="51"/>
  <c r="AG8" i="51"/>
  <c r="AF8" i="51"/>
  <c r="AE8" i="51"/>
  <c r="AD8" i="51"/>
  <c r="AC8" i="51"/>
  <c r="AB8" i="51"/>
  <c r="AA8" i="51"/>
  <c r="Z8" i="51"/>
  <c r="Y8" i="51"/>
  <c r="X8" i="51"/>
  <c r="W8" i="51"/>
  <c r="V8" i="51"/>
  <c r="U8" i="51"/>
  <c r="T8" i="51"/>
  <c r="S8" i="51"/>
  <c r="R8" i="51"/>
  <c r="O62" i="1" l="1"/>
  <c r="O63" i="1"/>
  <c r="O64" i="1"/>
  <c r="O65" i="1"/>
  <c r="O66" i="1"/>
  <c r="O67" i="1"/>
  <c r="O69" i="1"/>
  <c r="O70" i="1"/>
  <c r="S171" i="1" s="1"/>
  <c r="O74" i="1"/>
  <c r="R73" i="1" s="1"/>
  <c r="O75" i="1"/>
  <c r="O76" i="1"/>
  <c r="O80" i="1"/>
  <c r="O81" i="1"/>
  <c r="O82" i="1"/>
  <c r="O83" i="1"/>
  <c r="O87" i="1"/>
  <c r="O88" i="1"/>
  <c r="O89" i="1"/>
  <c r="O90" i="1"/>
  <c r="O93" i="1"/>
  <c r="R92" i="1" s="1"/>
  <c r="O94" i="1"/>
  <c r="O95" i="1"/>
  <c r="O101" i="1"/>
  <c r="O108" i="1"/>
  <c r="O110" i="1"/>
  <c r="O109" i="1" s="1"/>
  <c r="O111" i="1"/>
  <c r="O113" i="1"/>
  <c r="O112" i="1" s="1"/>
  <c r="O114" i="1"/>
  <c r="O116" i="1"/>
  <c r="O115" i="1" s="1"/>
  <c r="S120" i="1"/>
  <c r="S118" i="1" s="1"/>
  <c r="T120" i="1"/>
  <c r="T118" i="1" s="1"/>
  <c r="U120" i="1"/>
  <c r="U118" i="1" s="1"/>
  <c r="V120" i="1"/>
  <c r="V118" i="1" s="1"/>
  <c r="W120" i="1"/>
  <c r="W118" i="1" s="1"/>
  <c r="X120" i="1"/>
  <c r="X118" i="1" s="1"/>
  <c r="Y120" i="1"/>
  <c r="Y118" i="1" s="1"/>
  <c r="Z120" i="1"/>
  <c r="Z118" i="1" s="1"/>
  <c r="AA120" i="1"/>
  <c r="AA118" i="1" s="1"/>
  <c r="AB120" i="1"/>
  <c r="AB118" i="1" s="1"/>
  <c r="AC120" i="1"/>
  <c r="AC118" i="1" s="1"/>
  <c r="AD120" i="1"/>
  <c r="AD118" i="1" s="1"/>
  <c r="AE120" i="1"/>
  <c r="AE118" i="1" s="1"/>
  <c r="AF120" i="1"/>
  <c r="AF118" i="1" s="1"/>
  <c r="AG120" i="1"/>
  <c r="AG118" i="1" s="1"/>
  <c r="AH120" i="1"/>
  <c r="AH118" i="1" s="1"/>
  <c r="AI120" i="1"/>
  <c r="AI118" i="1" s="1"/>
  <c r="AJ120" i="1"/>
  <c r="AJ118" i="1" s="1"/>
  <c r="AK120" i="1"/>
  <c r="AK118" i="1" s="1"/>
  <c r="AL120" i="1"/>
  <c r="AL118" i="1" s="1"/>
  <c r="AM120" i="1"/>
  <c r="AM118" i="1" s="1"/>
  <c r="AN120" i="1"/>
  <c r="AN118" i="1" s="1"/>
  <c r="AO120" i="1"/>
  <c r="AO118" i="1" s="1"/>
  <c r="AP120" i="1"/>
  <c r="AP118" i="1" s="1"/>
  <c r="AQ120" i="1"/>
  <c r="AQ118" i="1" s="1"/>
  <c r="O121" i="1"/>
  <c r="O125" i="1"/>
  <c r="O127" i="1"/>
  <c r="O129" i="1"/>
  <c r="O134" i="1"/>
  <c r="O138" i="1"/>
  <c r="R137" i="1" s="1"/>
  <c r="O139" i="1"/>
  <c r="O142" i="1"/>
  <c r="R141" i="1" s="1"/>
  <c r="S141" i="1" s="1"/>
  <c r="T141" i="1" s="1"/>
  <c r="U141" i="1" s="1"/>
  <c r="V141" i="1" s="1"/>
  <c r="W141" i="1" s="1"/>
  <c r="X141" i="1" s="1"/>
  <c r="Y141" i="1" s="1"/>
  <c r="Z141" i="1" s="1"/>
  <c r="AA141" i="1" s="1"/>
  <c r="AB141" i="1" s="1"/>
  <c r="AC141" i="1" s="1"/>
  <c r="AD141" i="1" s="1"/>
  <c r="AE141" i="1" s="1"/>
  <c r="AF141" i="1" s="1"/>
  <c r="AG141" i="1" s="1"/>
  <c r="AH141" i="1" s="1"/>
  <c r="AI141" i="1" s="1"/>
  <c r="AJ141" i="1" s="1"/>
  <c r="AK141" i="1" s="1"/>
  <c r="AL141" i="1" s="1"/>
  <c r="AM141" i="1" s="1"/>
  <c r="AN141" i="1" s="1"/>
  <c r="AO141" i="1" s="1"/>
  <c r="AP141" i="1" s="1"/>
  <c r="AQ141" i="1" s="1"/>
  <c r="AR141" i="1" s="1"/>
  <c r="AS141" i="1" s="1"/>
  <c r="AT141" i="1" s="1"/>
  <c r="AU141" i="1" s="1"/>
  <c r="AV141" i="1" s="1"/>
  <c r="AW141" i="1" s="1"/>
  <c r="AX141" i="1" s="1"/>
  <c r="AY141" i="1" s="1"/>
  <c r="AZ141" i="1" s="1"/>
  <c r="BA141" i="1" s="1"/>
  <c r="BB141" i="1" s="1"/>
  <c r="BC141" i="1" s="1"/>
  <c r="BD141" i="1" s="1"/>
  <c r="BE141" i="1" s="1"/>
  <c r="R146" i="1"/>
  <c r="O151" i="1"/>
  <c r="R150" i="1" s="1"/>
  <c r="O152" i="1"/>
  <c r="O153" i="1"/>
  <c r="O156" i="1"/>
  <c r="R155" i="1" s="1"/>
  <c r="O157" i="1"/>
  <c r="O158" i="1"/>
  <c r="AD154" i="1" s="1"/>
  <c r="O167" i="1"/>
  <c r="AG169" i="1" s="1"/>
  <c r="AD171" i="1"/>
  <c r="O178" i="1"/>
  <c r="O179" i="1"/>
  <c r="O180" i="1"/>
  <c r="R193" i="1" s="1"/>
  <c r="S193" i="1" s="1"/>
  <c r="T193" i="1" s="1"/>
  <c r="U193" i="1" s="1"/>
  <c r="V193" i="1" s="1"/>
  <c r="W193" i="1" s="1"/>
  <c r="X193" i="1" s="1"/>
  <c r="Y193" i="1" s="1"/>
  <c r="Z193" i="1" s="1"/>
  <c r="AA193" i="1" s="1"/>
  <c r="AB193" i="1" s="1"/>
  <c r="AC193" i="1" s="1"/>
  <c r="AD193" i="1" s="1"/>
  <c r="AE193" i="1" s="1"/>
  <c r="AF193" i="1" s="1"/>
  <c r="AG193" i="1" s="1"/>
  <c r="AH193" i="1" s="1"/>
  <c r="AI193" i="1" s="1"/>
  <c r="AJ193" i="1" s="1"/>
  <c r="AK193" i="1" s="1"/>
  <c r="AL193" i="1" s="1"/>
  <c r="AM193" i="1" s="1"/>
  <c r="AN193" i="1" s="1"/>
  <c r="AO193" i="1" s="1"/>
  <c r="AP193" i="1" s="1"/>
  <c r="AQ193" i="1" s="1"/>
  <c r="AR193" i="1" s="1"/>
  <c r="AS193" i="1" s="1"/>
  <c r="AT193" i="1" s="1"/>
  <c r="AU193" i="1" s="1"/>
  <c r="AV193" i="1" s="1"/>
  <c r="AW193" i="1" s="1"/>
  <c r="AX193" i="1" s="1"/>
  <c r="AY193" i="1" s="1"/>
  <c r="AZ193" i="1" s="1"/>
  <c r="BA193" i="1" s="1"/>
  <c r="BB193" i="1" s="1"/>
  <c r="BC193" i="1" s="1"/>
  <c r="BD193" i="1" s="1"/>
  <c r="BE193" i="1" s="1"/>
  <c r="O188" i="1"/>
  <c r="O189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I236" i="1"/>
  <c r="AJ236" i="1"/>
  <c r="AK236" i="1"/>
  <c r="AL236" i="1"/>
  <c r="AM236" i="1"/>
  <c r="AN236" i="1"/>
  <c r="AO236" i="1"/>
  <c r="AP236" i="1"/>
  <c r="AQ236" i="1"/>
  <c r="R105" i="1" l="1"/>
  <c r="R126" i="1"/>
  <c r="R104" i="1"/>
  <c r="BB275" i="1"/>
  <c r="Z173" i="1"/>
  <c r="AZ280" i="1"/>
  <c r="AL275" i="1"/>
  <c r="AJ280" i="1"/>
  <c r="X275" i="1"/>
  <c r="X280" i="1"/>
  <c r="AU280" i="1"/>
  <c r="AI280" i="1"/>
  <c r="T280" i="1"/>
  <c r="AW275" i="1"/>
  <c r="AH275" i="1"/>
  <c r="V275" i="1"/>
  <c r="AP173" i="1"/>
  <c r="T173" i="1"/>
  <c r="Y171" i="1"/>
  <c r="BE280" i="1"/>
  <c r="AS280" i="1"/>
  <c r="AE280" i="1"/>
  <c r="O277" i="1"/>
  <c r="AS275" i="1"/>
  <c r="AG275" i="1"/>
  <c r="O272" i="1"/>
  <c r="AO171" i="1"/>
  <c r="T171" i="1"/>
  <c r="BD280" i="1"/>
  <c r="AO280" i="1"/>
  <c r="Y280" i="1"/>
  <c r="BD275" i="1"/>
  <c r="AR275" i="1"/>
  <c r="AB275" i="1"/>
  <c r="AE173" i="1"/>
  <c r="AJ171" i="1"/>
  <c r="R133" i="1"/>
  <c r="S133" i="1" s="1"/>
  <c r="T133" i="1" s="1"/>
  <c r="R120" i="1"/>
  <c r="S154" i="1"/>
  <c r="O267" i="1"/>
  <c r="AN173" i="1"/>
  <c r="AD173" i="1"/>
  <c r="X173" i="1"/>
  <c r="S173" i="1"/>
  <c r="AN171" i="1"/>
  <c r="AH171" i="1"/>
  <c r="AC171" i="1"/>
  <c r="X171" i="1"/>
  <c r="R171" i="1"/>
  <c r="AM173" i="1"/>
  <c r="AB173" i="1"/>
  <c r="W173" i="1"/>
  <c r="R173" i="1"/>
  <c r="AL171" i="1"/>
  <c r="AG171" i="1"/>
  <c r="AB171" i="1"/>
  <c r="V171" i="1"/>
  <c r="AG165" i="1"/>
  <c r="AY280" i="1"/>
  <c r="AN280" i="1"/>
  <c r="AC280" i="1"/>
  <c r="S280" i="1"/>
  <c r="AX275" i="1"/>
  <c r="AN275" i="1"/>
  <c r="AC275" i="1"/>
  <c r="R275" i="1"/>
  <c r="R187" i="1"/>
  <c r="S187" i="1" s="1"/>
  <c r="T187" i="1" s="1"/>
  <c r="AQ173" i="1"/>
  <c r="AL173" i="1"/>
  <c r="AF173" i="1"/>
  <c r="AA173" i="1"/>
  <c r="V173" i="1"/>
  <c r="AP171" i="1"/>
  <c r="AK171" i="1"/>
  <c r="Z171" i="1"/>
  <c r="U171" i="1"/>
  <c r="AN154" i="1"/>
  <c r="S150" i="1"/>
  <c r="T150" i="1" s="1"/>
  <c r="U150" i="1" s="1"/>
  <c r="V150" i="1" s="1"/>
  <c r="W150" i="1" s="1"/>
  <c r="X150" i="1" s="1"/>
  <c r="Y150" i="1" s="1"/>
  <c r="Z150" i="1" s="1"/>
  <c r="AA150" i="1" s="1"/>
  <c r="AB150" i="1" s="1"/>
  <c r="AC150" i="1" s="1"/>
  <c r="AD150" i="1" s="1"/>
  <c r="AE150" i="1" s="1"/>
  <c r="AF150" i="1" s="1"/>
  <c r="AG150" i="1" s="1"/>
  <c r="AH150" i="1" s="1"/>
  <c r="AI150" i="1" s="1"/>
  <c r="AJ150" i="1" s="1"/>
  <c r="AK150" i="1" s="1"/>
  <c r="AL150" i="1" s="1"/>
  <c r="AM150" i="1" s="1"/>
  <c r="AN150" i="1" s="1"/>
  <c r="AO150" i="1" s="1"/>
  <c r="AP150" i="1" s="1"/>
  <c r="AQ150" i="1" s="1"/>
  <c r="AR150" i="1" s="1"/>
  <c r="AS150" i="1" s="1"/>
  <c r="AT150" i="1" s="1"/>
  <c r="AU150" i="1" s="1"/>
  <c r="AV150" i="1" s="1"/>
  <c r="AW150" i="1" s="1"/>
  <c r="AX150" i="1" s="1"/>
  <c r="AY150" i="1" s="1"/>
  <c r="AZ150" i="1" s="1"/>
  <c r="BA150" i="1" s="1"/>
  <c r="BB150" i="1" s="1"/>
  <c r="BC150" i="1" s="1"/>
  <c r="BD150" i="1" s="1"/>
  <c r="BE150" i="1" s="1"/>
  <c r="T149" i="1"/>
  <c r="R149" i="1"/>
  <c r="W149" i="1"/>
  <c r="AC149" i="1"/>
  <c r="AH149" i="1"/>
  <c r="AM149" i="1"/>
  <c r="S149" i="1"/>
  <c r="Y149" i="1"/>
  <c r="AD149" i="1"/>
  <c r="AD148" i="1" s="1"/>
  <c r="AI149" i="1"/>
  <c r="AO149" i="1"/>
  <c r="AK149" i="1"/>
  <c r="Z149" i="1"/>
  <c r="S275" i="1"/>
  <c r="W275" i="1"/>
  <c r="AA275" i="1"/>
  <c r="AE275" i="1"/>
  <c r="AI275" i="1"/>
  <c r="AM275" i="1"/>
  <c r="AQ275" i="1"/>
  <c r="AU275" i="1"/>
  <c r="AY275" i="1"/>
  <c r="BC275" i="1"/>
  <c r="R280" i="1"/>
  <c r="V280" i="1"/>
  <c r="Z280" i="1"/>
  <c r="AD280" i="1"/>
  <c r="AH280" i="1"/>
  <c r="AL280" i="1"/>
  <c r="AP280" i="1"/>
  <c r="AT280" i="1"/>
  <c r="AX280" i="1"/>
  <c r="BB280" i="1"/>
  <c r="S155" i="1"/>
  <c r="T155" i="1" s="1"/>
  <c r="U155" i="1" s="1"/>
  <c r="V155" i="1" s="1"/>
  <c r="W155" i="1" s="1"/>
  <c r="X155" i="1" s="1"/>
  <c r="Y155" i="1" s="1"/>
  <c r="Z155" i="1" s="1"/>
  <c r="AA155" i="1" s="1"/>
  <c r="AB155" i="1" s="1"/>
  <c r="AC155" i="1" s="1"/>
  <c r="AD155" i="1" s="1"/>
  <c r="AE155" i="1" s="1"/>
  <c r="AF155" i="1" s="1"/>
  <c r="AG155" i="1" s="1"/>
  <c r="AH155" i="1" s="1"/>
  <c r="AI155" i="1" s="1"/>
  <c r="AJ155" i="1" s="1"/>
  <c r="AK155" i="1" s="1"/>
  <c r="AL155" i="1" s="1"/>
  <c r="AM155" i="1" s="1"/>
  <c r="AN155" i="1" s="1"/>
  <c r="AO155" i="1" s="1"/>
  <c r="AP155" i="1" s="1"/>
  <c r="AQ155" i="1" s="1"/>
  <c r="AR155" i="1" s="1"/>
  <c r="AS155" i="1" s="1"/>
  <c r="AT155" i="1" s="1"/>
  <c r="AU155" i="1" s="1"/>
  <c r="AV155" i="1" s="1"/>
  <c r="AW155" i="1" s="1"/>
  <c r="AX155" i="1" s="1"/>
  <c r="AY155" i="1" s="1"/>
  <c r="AZ155" i="1" s="1"/>
  <c r="BA155" i="1" s="1"/>
  <c r="BB155" i="1" s="1"/>
  <c r="BC155" i="1" s="1"/>
  <c r="BD155" i="1" s="1"/>
  <c r="BE155" i="1" s="1"/>
  <c r="AQ149" i="1"/>
  <c r="AG149" i="1"/>
  <c r="V149" i="1"/>
  <c r="R128" i="1"/>
  <c r="S73" i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AS73" i="1" s="1"/>
  <c r="AT73" i="1" s="1"/>
  <c r="AU73" i="1" s="1"/>
  <c r="AV73" i="1" s="1"/>
  <c r="AW73" i="1" s="1"/>
  <c r="AX73" i="1" s="1"/>
  <c r="AY73" i="1" s="1"/>
  <c r="AZ73" i="1" s="1"/>
  <c r="BA73" i="1" s="1"/>
  <c r="BB73" i="1" s="1"/>
  <c r="BC73" i="1" s="1"/>
  <c r="BD73" i="1" s="1"/>
  <c r="BE73" i="1" s="1"/>
  <c r="BC280" i="1"/>
  <c r="AW280" i="1"/>
  <c r="AR280" i="1"/>
  <c r="AM280" i="1"/>
  <c r="AG280" i="1"/>
  <c r="AB280" i="1"/>
  <c r="W280" i="1"/>
  <c r="BA275" i="1"/>
  <c r="AV275" i="1"/>
  <c r="AP275" i="1"/>
  <c r="AK275" i="1"/>
  <c r="AF275" i="1"/>
  <c r="Z275" i="1"/>
  <c r="U275" i="1"/>
  <c r="AP149" i="1"/>
  <c r="AE149" i="1"/>
  <c r="U149" i="1"/>
  <c r="BA280" i="1"/>
  <c r="AV280" i="1"/>
  <c r="AQ280" i="1"/>
  <c r="AK280" i="1"/>
  <c r="AF280" i="1"/>
  <c r="AA280" i="1"/>
  <c r="U280" i="1"/>
  <c r="BE275" i="1"/>
  <c r="AZ275" i="1"/>
  <c r="AT275" i="1"/>
  <c r="AO275" i="1"/>
  <c r="AJ275" i="1"/>
  <c r="AD275" i="1"/>
  <c r="Y275" i="1"/>
  <c r="T275" i="1"/>
  <c r="AL149" i="1"/>
  <c r="AA149" i="1"/>
  <c r="S92" i="1"/>
  <c r="T92" i="1" s="1"/>
  <c r="U92" i="1" s="1"/>
  <c r="V92" i="1" s="1"/>
  <c r="W92" i="1" s="1"/>
  <c r="X92" i="1" s="1"/>
  <c r="Y92" i="1" s="1"/>
  <c r="Z92" i="1" s="1"/>
  <c r="AA92" i="1" s="1"/>
  <c r="AB92" i="1" s="1"/>
  <c r="AC92" i="1" s="1"/>
  <c r="AD92" i="1" s="1"/>
  <c r="AE92" i="1" s="1"/>
  <c r="AF92" i="1" s="1"/>
  <c r="AG92" i="1" s="1"/>
  <c r="AH92" i="1" s="1"/>
  <c r="AI92" i="1" s="1"/>
  <c r="AJ92" i="1" s="1"/>
  <c r="AK92" i="1" s="1"/>
  <c r="AL92" i="1" s="1"/>
  <c r="AM92" i="1" s="1"/>
  <c r="AN92" i="1" s="1"/>
  <c r="AO92" i="1" s="1"/>
  <c r="AP92" i="1" s="1"/>
  <c r="AQ92" i="1" s="1"/>
  <c r="AR92" i="1" s="1"/>
  <c r="AS92" i="1" s="1"/>
  <c r="AT92" i="1" s="1"/>
  <c r="AU92" i="1" s="1"/>
  <c r="AV92" i="1" s="1"/>
  <c r="AW92" i="1" s="1"/>
  <c r="AX92" i="1" s="1"/>
  <c r="AY92" i="1" s="1"/>
  <c r="AZ92" i="1" s="1"/>
  <c r="BA92" i="1" s="1"/>
  <c r="BB92" i="1" s="1"/>
  <c r="BC92" i="1" s="1"/>
  <c r="BD92" i="1" s="1"/>
  <c r="BE92" i="1" s="1"/>
  <c r="O68" i="1"/>
  <c r="AH202" i="1" s="1"/>
  <c r="AO173" i="1"/>
  <c r="AC173" i="1"/>
  <c r="Y173" i="1"/>
  <c r="U173" i="1"/>
  <c r="AQ171" i="1"/>
  <c r="AM171" i="1"/>
  <c r="AI171" i="1"/>
  <c r="AE171" i="1"/>
  <c r="AA171" i="1"/>
  <c r="W171" i="1"/>
  <c r="T169" i="1"/>
  <c r="T165" i="1" s="1"/>
  <c r="X169" i="1"/>
  <c r="X165" i="1" s="1"/>
  <c r="AB169" i="1"/>
  <c r="AB165" i="1" s="1"/>
  <c r="AF169" i="1"/>
  <c r="AF165" i="1" s="1"/>
  <c r="AJ169" i="1"/>
  <c r="AJ165" i="1" s="1"/>
  <c r="AN169" i="1"/>
  <c r="AN165" i="1" s="1"/>
  <c r="R169" i="1"/>
  <c r="R165" i="1" s="1"/>
  <c r="V169" i="1"/>
  <c r="V165" i="1" s="1"/>
  <c r="Z169" i="1"/>
  <c r="Z165" i="1" s="1"/>
  <c r="AD169" i="1"/>
  <c r="AD165" i="1" s="1"/>
  <c r="AH169" i="1"/>
  <c r="AH165" i="1" s="1"/>
  <c r="AL169" i="1"/>
  <c r="AL165" i="1" s="1"/>
  <c r="AP169" i="1"/>
  <c r="AP165" i="1" s="1"/>
  <c r="S169" i="1"/>
  <c r="S165" i="1" s="1"/>
  <c r="AA169" i="1"/>
  <c r="AA165" i="1" s="1"/>
  <c r="AI169" i="1"/>
  <c r="AI165" i="1" s="1"/>
  <c r="AQ169" i="1"/>
  <c r="AQ165" i="1" s="1"/>
  <c r="W169" i="1"/>
  <c r="W165" i="1" s="1"/>
  <c r="AE169" i="1"/>
  <c r="AE165" i="1" s="1"/>
  <c r="AM169" i="1"/>
  <c r="AM165" i="1" s="1"/>
  <c r="U169" i="1"/>
  <c r="U165" i="1" s="1"/>
  <c r="AK169" i="1"/>
  <c r="AK165" i="1" s="1"/>
  <c r="AC169" i="1"/>
  <c r="AC165" i="1" s="1"/>
  <c r="Y169" i="1"/>
  <c r="Y165" i="1" s="1"/>
  <c r="AO169" i="1"/>
  <c r="AO165" i="1" s="1"/>
  <c r="U154" i="1"/>
  <c r="Y154" i="1"/>
  <c r="AC154" i="1"/>
  <c r="AG154" i="1"/>
  <c r="AK154" i="1"/>
  <c r="AO154" i="1"/>
  <c r="R154" i="1"/>
  <c r="W154" i="1"/>
  <c r="AB154" i="1"/>
  <c r="AH154" i="1"/>
  <c r="AM154" i="1"/>
  <c r="T154" i="1"/>
  <c r="Z154" i="1"/>
  <c r="AE154" i="1"/>
  <c r="AJ154" i="1"/>
  <c r="AP154" i="1"/>
  <c r="V154" i="1"/>
  <c r="AF154" i="1"/>
  <c r="AQ154" i="1"/>
  <c r="AA154" i="1"/>
  <c r="AL154" i="1"/>
  <c r="X154" i="1"/>
  <c r="AI154" i="1"/>
  <c r="S137" i="1"/>
  <c r="R145" i="1"/>
  <c r="S146" i="1"/>
  <c r="R124" i="1"/>
  <c r="AN149" i="1"/>
  <c r="AJ149" i="1"/>
  <c r="AF149" i="1"/>
  <c r="AB149" i="1"/>
  <c r="X149" i="1"/>
  <c r="O86" i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AC85" i="1" s="1"/>
  <c r="AD85" i="1" s="1"/>
  <c r="AE85" i="1" s="1"/>
  <c r="AF85" i="1" s="1"/>
  <c r="AG85" i="1" s="1"/>
  <c r="AH85" i="1" s="1"/>
  <c r="AI85" i="1" s="1"/>
  <c r="AJ85" i="1" s="1"/>
  <c r="AK85" i="1" s="1"/>
  <c r="AL85" i="1" s="1"/>
  <c r="AM85" i="1" s="1"/>
  <c r="AN85" i="1" s="1"/>
  <c r="AO85" i="1" s="1"/>
  <c r="AP85" i="1" s="1"/>
  <c r="AQ85" i="1" s="1"/>
  <c r="AR85" i="1" s="1"/>
  <c r="AS85" i="1" s="1"/>
  <c r="AT85" i="1" s="1"/>
  <c r="AU85" i="1" s="1"/>
  <c r="AV85" i="1" s="1"/>
  <c r="AW85" i="1" s="1"/>
  <c r="AX85" i="1" s="1"/>
  <c r="AY85" i="1" s="1"/>
  <c r="AZ85" i="1" s="1"/>
  <c r="BA85" i="1" s="1"/>
  <c r="BB85" i="1" s="1"/>
  <c r="BC85" i="1" s="1"/>
  <c r="BD85" i="1" s="1"/>
  <c r="BE85" i="1" s="1"/>
  <c r="O79" i="1"/>
  <c r="R78" i="1" s="1"/>
  <c r="O75" i="18"/>
  <c r="O110" i="18"/>
  <c r="O109" i="18" s="1"/>
  <c r="O113" i="18"/>
  <c r="O112" i="18" s="1"/>
  <c r="O108" i="18"/>
  <c r="O111" i="18"/>
  <c r="O114" i="18"/>
  <c r="O101" i="18"/>
  <c r="O139" i="18"/>
  <c r="R138" i="18" s="1"/>
  <c r="S138" i="18" s="1"/>
  <c r="T138" i="18" s="1"/>
  <c r="U138" i="18" s="1"/>
  <c r="V138" i="18" s="1"/>
  <c r="W138" i="18" s="1"/>
  <c r="X138" i="18" s="1"/>
  <c r="Y138" i="18" s="1"/>
  <c r="Z138" i="18" s="1"/>
  <c r="AA138" i="18" s="1"/>
  <c r="AB138" i="18" s="1"/>
  <c r="AC138" i="18" s="1"/>
  <c r="AD138" i="18" s="1"/>
  <c r="AE138" i="18" s="1"/>
  <c r="AF138" i="18" s="1"/>
  <c r="AG138" i="18" s="1"/>
  <c r="AH138" i="18" s="1"/>
  <c r="AI138" i="18" s="1"/>
  <c r="AJ138" i="18" s="1"/>
  <c r="AK138" i="18" s="1"/>
  <c r="AL138" i="18" s="1"/>
  <c r="AM138" i="18" s="1"/>
  <c r="AN138" i="18" s="1"/>
  <c r="AO138" i="18" s="1"/>
  <c r="AP138" i="18" s="1"/>
  <c r="AQ138" i="18" s="1"/>
  <c r="AR138" i="18" s="1"/>
  <c r="AS138" i="18" s="1"/>
  <c r="AT138" i="18" s="1"/>
  <c r="AU138" i="18" s="1"/>
  <c r="AV138" i="18" s="1"/>
  <c r="AW138" i="18" s="1"/>
  <c r="AX138" i="18" s="1"/>
  <c r="AY138" i="18" s="1"/>
  <c r="AZ138" i="18" s="1"/>
  <c r="BA138" i="18" s="1"/>
  <c r="BB138" i="18" s="1"/>
  <c r="BC138" i="18" s="1"/>
  <c r="BD138" i="18" s="1"/>
  <c r="BE138" i="18" s="1"/>
  <c r="O63" i="18"/>
  <c r="O74" i="18"/>
  <c r="R73" i="18" s="1"/>
  <c r="R137" i="18" s="1"/>
  <c r="O178" i="18"/>
  <c r="R191" i="18" s="1"/>
  <c r="S191" i="18" s="1"/>
  <c r="T191" i="18" s="1"/>
  <c r="U191" i="18" s="1"/>
  <c r="V191" i="18" s="1"/>
  <c r="W191" i="18" s="1"/>
  <c r="X191" i="18" s="1"/>
  <c r="Y191" i="18" s="1"/>
  <c r="Z191" i="18" s="1"/>
  <c r="AA191" i="18" s="1"/>
  <c r="AB191" i="18" s="1"/>
  <c r="AC191" i="18" s="1"/>
  <c r="AD191" i="18" s="1"/>
  <c r="AE191" i="18" s="1"/>
  <c r="AF191" i="18" s="1"/>
  <c r="AG191" i="18" s="1"/>
  <c r="AH191" i="18" s="1"/>
  <c r="AI191" i="18" s="1"/>
  <c r="AJ191" i="18" s="1"/>
  <c r="AK191" i="18" s="1"/>
  <c r="AL191" i="18" s="1"/>
  <c r="AM191" i="18" s="1"/>
  <c r="AN191" i="18" s="1"/>
  <c r="AO191" i="18" s="1"/>
  <c r="AP191" i="18" s="1"/>
  <c r="AQ191" i="18" s="1"/>
  <c r="AR191" i="18" s="1"/>
  <c r="AS191" i="18" s="1"/>
  <c r="AT191" i="18" s="1"/>
  <c r="AU191" i="18" s="1"/>
  <c r="AV191" i="18" s="1"/>
  <c r="AW191" i="18" s="1"/>
  <c r="AX191" i="18" s="1"/>
  <c r="AY191" i="18" s="1"/>
  <c r="AZ191" i="18" s="1"/>
  <c r="BA191" i="18" s="1"/>
  <c r="BB191" i="18" s="1"/>
  <c r="BC191" i="18" s="1"/>
  <c r="BD191" i="18" s="1"/>
  <c r="BE191" i="18" s="1"/>
  <c r="O80" i="18"/>
  <c r="O81" i="18"/>
  <c r="O82" i="18"/>
  <c r="O176" i="18"/>
  <c r="Z273" i="18" s="1"/>
  <c r="O87" i="18"/>
  <c r="O88" i="18"/>
  <c r="O89" i="18"/>
  <c r="O93" i="18"/>
  <c r="R92" i="18" s="1"/>
  <c r="O94" i="18"/>
  <c r="AR58" i="18"/>
  <c r="AR120" i="18" s="1"/>
  <c r="AR118" i="18" s="1"/>
  <c r="O186" i="18"/>
  <c r="O187" i="18"/>
  <c r="O62" i="18"/>
  <c r="O64" i="18"/>
  <c r="O134" i="18"/>
  <c r="O151" i="18"/>
  <c r="AO147" i="18" s="1"/>
  <c r="O156" i="18"/>
  <c r="AB152" i="18" s="1"/>
  <c r="O165" i="18"/>
  <c r="AQ167" i="18" s="1"/>
  <c r="O121" i="18"/>
  <c r="O70" i="18"/>
  <c r="O125" i="18"/>
  <c r="O127" i="18"/>
  <c r="O129" i="18"/>
  <c r="S120" i="18"/>
  <c r="S118" i="18" s="1"/>
  <c r="T120" i="18"/>
  <c r="T118" i="18" s="1"/>
  <c r="U120" i="18"/>
  <c r="U118" i="18" s="1"/>
  <c r="V120" i="18"/>
  <c r="V118" i="18" s="1"/>
  <c r="W120" i="18"/>
  <c r="W118" i="18" s="1"/>
  <c r="X120" i="18"/>
  <c r="X118" i="18" s="1"/>
  <c r="Y120" i="18"/>
  <c r="Y118" i="18" s="1"/>
  <c r="Z120" i="18"/>
  <c r="Z118" i="18" s="1"/>
  <c r="AA120" i="18"/>
  <c r="AA118" i="18" s="1"/>
  <c r="AB120" i="18"/>
  <c r="AB118" i="18" s="1"/>
  <c r="AC120" i="18"/>
  <c r="AC118" i="18" s="1"/>
  <c r="AD120" i="18"/>
  <c r="AD118" i="18" s="1"/>
  <c r="AE120" i="18"/>
  <c r="AE118" i="18" s="1"/>
  <c r="AF120" i="18"/>
  <c r="AF118" i="18" s="1"/>
  <c r="AG120" i="18"/>
  <c r="AG118" i="18" s="1"/>
  <c r="AH120" i="18"/>
  <c r="AH118" i="18" s="1"/>
  <c r="AI120" i="18"/>
  <c r="AI118" i="18" s="1"/>
  <c r="AJ120" i="18"/>
  <c r="AJ118" i="18" s="1"/>
  <c r="AK120" i="18"/>
  <c r="AK118" i="18" s="1"/>
  <c r="AL120" i="18"/>
  <c r="AL118" i="18" s="1"/>
  <c r="AM120" i="18"/>
  <c r="AM118" i="18" s="1"/>
  <c r="AN120" i="18"/>
  <c r="AN118" i="18" s="1"/>
  <c r="AO120" i="18"/>
  <c r="AO118" i="18" s="1"/>
  <c r="AP120" i="18"/>
  <c r="AP118" i="18" s="1"/>
  <c r="AQ120" i="18"/>
  <c r="AQ118" i="18" s="1"/>
  <c r="O175" i="16"/>
  <c r="R272" i="16" s="1"/>
  <c r="O80" i="16"/>
  <c r="O81" i="16"/>
  <c r="O82" i="16"/>
  <c r="O74" i="16"/>
  <c r="R73" i="16" s="1"/>
  <c r="R137" i="16" s="1"/>
  <c r="O75" i="16"/>
  <c r="AR58" i="16"/>
  <c r="AS58" i="16" s="1"/>
  <c r="O177" i="16"/>
  <c r="R190" i="16" s="1"/>
  <c r="S190" i="16" s="1"/>
  <c r="T190" i="16" s="1"/>
  <c r="U190" i="16" s="1"/>
  <c r="V190" i="16" s="1"/>
  <c r="W190" i="16" s="1"/>
  <c r="X190" i="16" s="1"/>
  <c r="Y190" i="16" s="1"/>
  <c r="Z190" i="16" s="1"/>
  <c r="AA190" i="16" s="1"/>
  <c r="AB190" i="16" s="1"/>
  <c r="AC190" i="16" s="1"/>
  <c r="AD190" i="16" s="1"/>
  <c r="AE190" i="16" s="1"/>
  <c r="AF190" i="16" s="1"/>
  <c r="AG190" i="16" s="1"/>
  <c r="AH190" i="16" s="1"/>
  <c r="AI190" i="16" s="1"/>
  <c r="AJ190" i="16" s="1"/>
  <c r="AK190" i="16" s="1"/>
  <c r="AL190" i="16" s="1"/>
  <c r="AM190" i="16" s="1"/>
  <c r="AN190" i="16" s="1"/>
  <c r="AO190" i="16" s="1"/>
  <c r="AP190" i="16" s="1"/>
  <c r="AQ190" i="16" s="1"/>
  <c r="AR190" i="16" s="1"/>
  <c r="AS190" i="16" s="1"/>
  <c r="AT190" i="16" s="1"/>
  <c r="AU190" i="16" s="1"/>
  <c r="AV190" i="16" s="1"/>
  <c r="AW190" i="16" s="1"/>
  <c r="AX190" i="16" s="1"/>
  <c r="AY190" i="16" s="1"/>
  <c r="AZ190" i="16" s="1"/>
  <c r="BA190" i="16" s="1"/>
  <c r="BB190" i="16" s="1"/>
  <c r="BC190" i="16" s="1"/>
  <c r="BD190" i="16" s="1"/>
  <c r="BE190" i="16" s="1"/>
  <c r="O108" i="16"/>
  <c r="O111" i="16"/>
  <c r="O114" i="16"/>
  <c r="O110" i="16"/>
  <c r="O109" i="16" s="1"/>
  <c r="O113" i="16"/>
  <c r="O112" i="16" s="1"/>
  <c r="O63" i="16"/>
  <c r="O185" i="16"/>
  <c r="O186" i="16"/>
  <c r="O62" i="16"/>
  <c r="O64" i="16"/>
  <c r="O101" i="16"/>
  <c r="O139" i="16"/>
  <c r="R138" i="16" s="1"/>
  <c r="S138" i="16" s="1"/>
  <c r="T138" i="16" s="1"/>
  <c r="U138" i="16" s="1"/>
  <c r="V138" i="16" s="1"/>
  <c r="W138" i="16" s="1"/>
  <c r="X138" i="16" s="1"/>
  <c r="Y138" i="16" s="1"/>
  <c r="Z138" i="16" s="1"/>
  <c r="AA138" i="16" s="1"/>
  <c r="AB138" i="16" s="1"/>
  <c r="AC138" i="16" s="1"/>
  <c r="AD138" i="16" s="1"/>
  <c r="AE138" i="16" s="1"/>
  <c r="AF138" i="16" s="1"/>
  <c r="AG138" i="16" s="1"/>
  <c r="AH138" i="16" s="1"/>
  <c r="AI138" i="16" s="1"/>
  <c r="AJ138" i="16" s="1"/>
  <c r="AK138" i="16" s="1"/>
  <c r="AL138" i="16" s="1"/>
  <c r="AM138" i="16" s="1"/>
  <c r="AN138" i="16" s="1"/>
  <c r="AO138" i="16" s="1"/>
  <c r="AP138" i="16" s="1"/>
  <c r="AQ138" i="16" s="1"/>
  <c r="AR138" i="16" s="1"/>
  <c r="AS138" i="16" s="1"/>
  <c r="AT138" i="16" s="1"/>
  <c r="AU138" i="16" s="1"/>
  <c r="AV138" i="16" s="1"/>
  <c r="AW138" i="16" s="1"/>
  <c r="AX138" i="16" s="1"/>
  <c r="AY138" i="16" s="1"/>
  <c r="AZ138" i="16" s="1"/>
  <c r="BA138" i="16" s="1"/>
  <c r="BB138" i="16" s="1"/>
  <c r="BC138" i="16" s="1"/>
  <c r="BD138" i="16" s="1"/>
  <c r="BE138" i="16" s="1"/>
  <c r="O134" i="16"/>
  <c r="O150" i="16"/>
  <c r="AO146" i="16" s="1"/>
  <c r="O155" i="16"/>
  <c r="U151" i="16" s="1"/>
  <c r="O164" i="16"/>
  <c r="V166" i="16" s="1"/>
  <c r="O121" i="16"/>
  <c r="S146" i="16"/>
  <c r="O70" i="16"/>
  <c r="O125" i="16"/>
  <c r="O127" i="16"/>
  <c r="O129" i="16"/>
  <c r="S120" i="16"/>
  <c r="S118" i="16" s="1"/>
  <c r="T120" i="16"/>
  <c r="T118" i="16" s="1"/>
  <c r="U120" i="16"/>
  <c r="U118" i="16" s="1"/>
  <c r="V120" i="16"/>
  <c r="V118" i="16" s="1"/>
  <c r="W120" i="16"/>
  <c r="W118" i="16" s="1"/>
  <c r="X120" i="16"/>
  <c r="X118" i="16" s="1"/>
  <c r="Y120" i="16"/>
  <c r="Y118" i="16" s="1"/>
  <c r="Z120" i="16"/>
  <c r="Z118" i="16" s="1"/>
  <c r="AA120" i="16"/>
  <c r="AA118" i="16" s="1"/>
  <c r="AB120" i="16"/>
  <c r="AB118" i="16" s="1"/>
  <c r="AC120" i="16"/>
  <c r="AC118" i="16" s="1"/>
  <c r="AD120" i="16"/>
  <c r="AD118" i="16" s="1"/>
  <c r="AE120" i="16"/>
  <c r="AE118" i="16" s="1"/>
  <c r="AF120" i="16"/>
  <c r="AF118" i="16" s="1"/>
  <c r="AG120" i="16"/>
  <c r="AG118" i="16" s="1"/>
  <c r="AH120" i="16"/>
  <c r="AH118" i="16" s="1"/>
  <c r="AI120" i="16"/>
  <c r="AI118" i="16" s="1"/>
  <c r="AJ120" i="16"/>
  <c r="AJ118" i="16" s="1"/>
  <c r="AK120" i="16"/>
  <c r="AK118" i="16" s="1"/>
  <c r="AL120" i="16"/>
  <c r="AL118" i="16" s="1"/>
  <c r="AM120" i="16"/>
  <c r="AM118" i="16" s="1"/>
  <c r="AN120" i="16"/>
  <c r="AN118" i="16" s="1"/>
  <c r="AO120" i="16"/>
  <c r="AO118" i="16" s="1"/>
  <c r="AP120" i="16"/>
  <c r="AP118" i="16" s="1"/>
  <c r="AQ120" i="16"/>
  <c r="AQ118" i="16" s="1"/>
  <c r="V233" i="16"/>
  <c r="O120" i="15"/>
  <c r="O93" i="16"/>
  <c r="R92" i="16" s="1"/>
  <c r="O96" i="15"/>
  <c r="R95" i="15" s="1"/>
  <c r="O206" i="15"/>
  <c r="R156" i="15"/>
  <c r="O131" i="15"/>
  <c r="AW129" i="15" s="1"/>
  <c r="AW127" i="15" s="1"/>
  <c r="O69" i="18"/>
  <c r="O69" i="16"/>
  <c r="O73" i="15"/>
  <c r="AB184" i="15" s="1"/>
  <c r="O72" i="15"/>
  <c r="O115" i="15"/>
  <c r="O112" i="15"/>
  <c r="O109" i="15"/>
  <c r="S10" i="18"/>
  <c r="P11" i="18"/>
  <c r="P10" i="18"/>
  <c r="O87" i="16"/>
  <c r="O88" i="16"/>
  <c r="O89" i="16"/>
  <c r="P11" i="16"/>
  <c r="S10" i="16"/>
  <c r="P10" i="16"/>
  <c r="O94" i="16"/>
  <c r="O97" i="15"/>
  <c r="O195" i="15"/>
  <c r="V314" i="15" s="1"/>
  <c r="O90" i="15"/>
  <c r="O91" i="15"/>
  <c r="O83" i="15"/>
  <c r="O84" i="15"/>
  <c r="O77" i="15"/>
  <c r="R76" i="15" s="1"/>
  <c r="O92" i="15"/>
  <c r="O85" i="15"/>
  <c r="O78" i="15"/>
  <c r="O67" i="15"/>
  <c r="P11" i="15"/>
  <c r="S10" i="15"/>
  <c r="P10" i="15"/>
  <c r="AR61" i="15"/>
  <c r="AR58" i="1"/>
  <c r="O65" i="18"/>
  <c r="O66" i="18"/>
  <c r="O65" i="16"/>
  <c r="O66" i="16"/>
  <c r="O130" i="15"/>
  <c r="O135" i="15"/>
  <c r="O137" i="15"/>
  <c r="O139" i="15"/>
  <c r="O163" i="15"/>
  <c r="T159" i="15" s="1"/>
  <c r="O168" i="15"/>
  <c r="W164" i="15" s="1"/>
  <c r="O180" i="15"/>
  <c r="AB182" i="15" s="1"/>
  <c r="O68" i="15"/>
  <c r="O69" i="15"/>
  <c r="O148" i="15"/>
  <c r="O197" i="15"/>
  <c r="R210" i="15" s="1"/>
  <c r="O205" i="15"/>
  <c r="O176" i="16"/>
  <c r="O177" i="18"/>
  <c r="O196" i="15"/>
  <c r="O155" i="18"/>
  <c r="O154" i="18"/>
  <c r="R153" i="18" s="1"/>
  <c r="O150" i="18"/>
  <c r="O149" i="18"/>
  <c r="R148" i="18" s="1"/>
  <c r="O83" i="18"/>
  <c r="O67" i="18"/>
  <c r="U233" i="16"/>
  <c r="AF233" i="16"/>
  <c r="AQ233" i="16"/>
  <c r="AP233" i="16"/>
  <c r="AO233" i="16"/>
  <c r="AN233" i="16"/>
  <c r="AM233" i="16"/>
  <c r="AL233" i="16"/>
  <c r="AK233" i="16"/>
  <c r="AJ233" i="16"/>
  <c r="AI233" i="16"/>
  <c r="AH233" i="16"/>
  <c r="AG233" i="16"/>
  <c r="AE233" i="16"/>
  <c r="AD233" i="16"/>
  <c r="AC233" i="16"/>
  <c r="AB233" i="16"/>
  <c r="AA233" i="16"/>
  <c r="Z233" i="16"/>
  <c r="Y233" i="16"/>
  <c r="X233" i="16"/>
  <c r="W233" i="16"/>
  <c r="T233" i="16"/>
  <c r="S233" i="16"/>
  <c r="R233" i="16"/>
  <c r="O153" i="16"/>
  <c r="R152" i="16"/>
  <c r="O154" i="16"/>
  <c r="S10" i="1"/>
  <c r="O149" i="16"/>
  <c r="O148" i="16"/>
  <c r="R147" i="16" s="1"/>
  <c r="S147" i="16" s="1"/>
  <c r="T147" i="16" s="1"/>
  <c r="U147" i="16" s="1"/>
  <c r="V147" i="16" s="1"/>
  <c r="W147" i="16" s="1"/>
  <c r="X147" i="16" s="1"/>
  <c r="Y147" i="16" s="1"/>
  <c r="Z147" i="16" s="1"/>
  <c r="AA147" i="16" s="1"/>
  <c r="AB147" i="16" s="1"/>
  <c r="AC147" i="16" s="1"/>
  <c r="AD147" i="16" s="1"/>
  <c r="AE147" i="16" s="1"/>
  <c r="AF147" i="16" s="1"/>
  <c r="AG147" i="16" s="1"/>
  <c r="AH147" i="16" s="1"/>
  <c r="AI147" i="16" s="1"/>
  <c r="AJ147" i="16" s="1"/>
  <c r="AK147" i="16" s="1"/>
  <c r="AL147" i="16" s="1"/>
  <c r="AM147" i="16" s="1"/>
  <c r="AN147" i="16" s="1"/>
  <c r="AO147" i="16" s="1"/>
  <c r="AP147" i="16" s="1"/>
  <c r="AQ147" i="16" s="1"/>
  <c r="AR147" i="16" s="1"/>
  <c r="AS147" i="16" s="1"/>
  <c r="AT147" i="16" s="1"/>
  <c r="AU147" i="16" s="1"/>
  <c r="AV147" i="16" s="1"/>
  <c r="AW147" i="16" s="1"/>
  <c r="AX147" i="16" s="1"/>
  <c r="AY147" i="16" s="1"/>
  <c r="AZ147" i="16" s="1"/>
  <c r="BA147" i="16" s="1"/>
  <c r="BB147" i="16" s="1"/>
  <c r="BC147" i="16" s="1"/>
  <c r="BD147" i="16" s="1"/>
  <c r="BE147" i="16" s="1"/>
  <c r="O83" i="16"/>
  <c r="O67" i="16"/>
  <c r="O161" i="15"/>
  <c r="R160" i="15" s="1"/>
  <c r="O162" i="15"/>
  <c r="O166" i="15"/>
  <c r="R165" i="15" s="1"/>
  <c r="O167" i="15"/>
  <c r="O86" i="15"/>
  <c r="O70" i="15"/>
  <c r="P11" i="1"/>
  <c r="P10" i="1"/>
  <c r="O95" i="16"/>
  <c r="O95" i="18"/>
  <c r="O98" i="15"/>
  <c r="O90" i="16"/>
  <c r="O65" i="15"/>
  <c r="O90" i="18"/>
  <c r="O93" i="15"/>
  <c r="O147" i="15"/>
  <c r="O66" i="15"/>
  <c r="O79" i="15"/>
  <c r="O76" i="16"/>
  <c r="O254" i="16" s="1"/>
  <c r="O76" i="18"/>
  <c r="O255" i="18" s="1"/>
  <c r="O111" i="15"/>
  <c r="O110" i="15" s="1"/>
  <c r="O117" i="15"/>
  <c r="O116" i="15" s="1"/>
  <c r="O116" i="16"/>
  <c r="O115" i="16" s="1"/>
  <c r="O116" i="18"/>
  <c r="O115" i="18" s="1"/>
  <c r="O114" i="15"/>
  <c r="O113" i="15" s="1"/>
  <c r="O122" i="15"/>
  <c r="R121" i="15" s="1"/>
  <c r="S121" i="15" s="1"/>
  <c r="T121" i="15" s="1"/>
  <c r="U121" i="15" s="1"/>
  <c r="V121" i="15" s="1"/>
  <c r="W121" i="15" s="1"/>
  <c r="X121" i="15" s="1"/>
  <c r="U272" i="16"/>
  <c r="AH277" i="16"/>
  <c r="AM272" i="16"/>
  <c r="T148" i="1" l="1"/>
  <c r="AD170" i="16"/>
  <c r="S148" i="1"/>
  <c r="R106" i="15"/>
  <c r="S106" i="15" s="1"/>
  <c r="T106" i="15" s="1"/>
  <c r="U106" i="15" s="1"/>
  <c r="V106" i="15" s="1"/>
  <c r="W106" i="15" s="1"/>
  <c r="X106" i="15" s="1"/>
  <c r="Y106" i="15" s="1"/>
  <c r="Z106" i="15" s="1"/>
  <c r="AA106" i="15" s="1"/>
  <c r="AB106" i="15" s="1"/>
  <c r="AC106" i="15" s="1"/>
  <c r="AD106" i="15" s="1"/>
  <c r="AE106" i="15" s="1"/>
  <c r="AF106" i="15" s="1"/>
  <c r="AG106" i="15" s="1"/>
  <c r="AH106" i="15" s="1"/>
  <c r="AI106" i="15" s="1"/>
  <c r="AJ106" i="15" s="1"/>
  <c r="AK106" i="15" s="1"/>
  <c r="AL106" i="15" s="1"/>
  <c r="AM106" i="15" s="1"/>
  <c r="AN106" i="15" s="1"/>
  <c r="AO106" i="15" s="1"/>
  <c r="AP106" i="15" s="1"/>
  <c r="AQ106" i="15" s="1"/>
  <c r="AR106" i="15" s="1"/>
  <c r="AS106" i="15" s="1"/>
  <c r="AT106" i="15" s="1"/>
  <c r="AU106" i="15" s="1"/>
  <c r="AV106" i="15" s="1"/>
  <c r="AW106" i="15" s="1"/>
  <c r="AX106" i="15" s="1"/>
  <c r="AY106" i="15" s="1"/>
  <c r="AZ106" i="15" s="1"/>
  <c r="BA106" i="15" s="1"/>
  <c r="BB106" i="15" s="1"/>
  <c r="BC106" i="15" s="1"/>
  <c r="BD106" i="15" s="1"/>
  <c r="BE106" i="15" s="1"/>
  <c r="R105" i="15"/>
  <c r="R200" i="15" s="1"/>
  <c r="R299" i="15" s="1"/>
  <c r="AW309" i="15"/>
  <c r="S308" i="15"/>
  <c r="AH314" i="15"/>
  <c r="BD313" i="15"/>
  <c r="AS309" i="15"/>
  <c r="AG314" i="15"/>
  <c r="R313" i="15"/>
  <c r="BC309" i="15"/>
  <c r="W308" i="15"/>
  <c r="BB308" i="15"/>
  <c r="AO309" i="15"/>
  <c r="W313" i="15"/>
  <c r="Y309" i="15"/>
  <c r="AZ313" i="15"/>
  <c r="BA308" i="15"/>
  <c r="AA313" i="15"/>
  <c r="AF308" i="15"/>
  <c r="Z313" i="15"/>
  <c r="AL309" i="15"/>
  <c r="BD308" i="15"/>
  <c r="AU309" i="15"/>
  <c r="AI308" i="15"/>
  <c r="X314" i="15"/>
  <c r="T313" i="15"/>
  <c r="R314" i="15"/>
  <c r="AI313" i="15"/>
  <c r="BE309" i="15"/>
  <c r="AY314" i="15"/>
  <c r="AX309" i="15"/>
  <c r="AS314" i="15"/>
  <c r="AL313" i="15"/>
  <c r="AK309" i="15"/>
  <c r="AC308" i="15"/>
  <c r="AF314" i="15"/>
  <c r="AE313" i="15"/>
  <c r="V309" i="15"/>
  <c r="AA308" i="15"/>
  <c r="BD314" i="15"/>
  <c r="BB309" i="15"/>
  <c r="AX314" i="15"/>
  <c r="AT314" i="15"/>
  <c r="AQ309" i="15"/>
  <c r="AJ313" i="15"/>
  <c r="AC314" i="15"/>
  <c r="S76" i="15"/>
  <c r="T76" i="15" s="1"/>
  <c r="U76" i="15" s="1"/>
  <c r="V76" i="15" s="1"/>
  <c r="W76" i="15" s="1"/>
  <c r="X76" i="15" s="1"/>
  <c r="Y76" i="15" s="1"/>
  <c r="Z76" i="15" s="1"/>
  <c r="AA76" i="15" s="1"/>
  <c r="AB76" i="15" s="1"/>
  <c r="AC76" i="15" s="1"/>
  <c r="AD76" i="15" s="1"/>
  <c r="AE76" i="15" s="1"/>
  <c r="AF76" i="15" s="1"/>
  <c r="AG76" i="15" s="1"/>
  <c r="AH76" i="15" s="1"/>
  <c r="AI76" i="15" s="1"/>
  <c r="AJ76" i="15" s="1"/>
  <c r="AK76" i="15" s="1"/>
  <c r="AL76" i="15" s="1"/>
  <c r="AM76" i="15" s="1"/>
  <c r="AN76" i="15" s="1"/>
  <c r="AO76" i="15" s="1"/>
  <c r="AP76" i="15" s="1"/>
  <c r="AQ76" i="15" s="1"/>
  <c r="AR76" i="15" s="1"/>
  <c r="AS76" i="15" s="1"/>
  <c r="AT76" i="15" s="1"/>
  <c r="AU76" i="15" s="1"/>
  <c r="AV76" i="15" s="1"/>
  <c r="AW76" i="15" s="1"/>
  <c r="AX76" i="15" s="1"/>
  <c r="AY76" i="15" s="1"/>
  <c r="AZ76" i="15" s="1"/>
  <c r="BA76" i="15" s="1"/>
  <c r="BB76" i="15" s="1"/>
  <c r="BC76" i="15" s="1"/>
  <c r="BD76" i="15" s="1"/>
  <c r="BE76" i="15" s="1"/>
  <c r="AH308" i="15"/>
  <c r="AD314" i="15"/>
  <c r="AJ309" i="15"/>
  <c r="W309" i="15"/>
  <c r="Z308" i="15"/>
  <c r="AE314" i="15"/>
  <c r="BC313" i="15"/>
  <c r="BB314" i="15"/>
  <c r="BC308" i="15"/>
  <c r="AU313" i="15"/>
  <c r="AV309" i="15"/>
  <c r="AV308" i="15"/>
  <c r="AM313" i="15"/>
  <c r="AN308" i="15"/>
  <c r="AB313" i="15"/>
  <c r="AS262" i="16"/>
  <c r="AN262" i="16"/>
  <c r="Y262" i="16"/>
  <c r="BE277" i="16"/>
  <c r="AT277" i="16"/>
  <c r="AC262" i="16"/>
  <c r="V170" i="16"/>
  <c r="AO272" i="16"/>
  <c r="AJ277" i="16"/>
  <c r="X272" i="16"/>
  <c r="BE262" i="16"/>
  <c r="AG262" i="16"/>
  <c r="AN168" i="16"/>
  <c r="AQ277" i="16"/>
  <c r="AL272" i="16"/>
  <c r="BC262" i="16"/>
  <c r="AY262" i="16"/>
  <c r="AV262" i="16"/>
  <c r="AK262" i="16"/>
  <c r="BD277" i="16"/>
  <c r="BB277" i="16"/>
  <c r="AU272" i="16"/>
  <c r="AR277" i="16"/>
  <c r="AO277" i="16"/>
  <c r="AI272" i="16"/>
  <c r="AE277" i="16"/>
  <c r="AB272" i="16"/>
  <c r="AA277" i="16"/>
  <c r="T277" i="16"/>
  <c r="AO170" i="16"/>
  <c r="AP262" i="16"/>
  <c r="AJ262" i="16"/>
  <c r="AF262" i="16"/>
  <c r="X262" i="16"/>
  <c r="T262" i="16"/>
  <c r="AY272" i="16"/>
  <c r="AX272" i="16"/>
  <c r="AW272" i="16"/>
  <c r="AV272" i="16"/>
  <c r="AU277" i="16"/>
  <c r="AS277" i="16"/>
  <c r="AP272" i="16"/>
  <c r="AN277" i="16"/>
  <c r="AM277" i="16"/>
  <c r="AK272" i="16"/>
  <c r="AG277" i="16"/>
  <c r="AD277" i="16"/>
  <c r="AB277" i="16"/>
  <c r="Z272" i="16"/>
  <c r="W277" i="16"/>
  <c r="S272" i="16"/>
  <c r="AS170" i="16"/>
  <c r="BA262" i="16"/>
  <c r="AX262" i="16"/>
  <c r="AT262" i="16"/>
  <c r="AQ262" i="16"/>
  <c r="AO262" i="16"/>
  <c r="Z262" i="16"/>
  <c r="W262" i="16"/>
  <c r="BE272" i="16"/>
  <c r="BC277" i="16"/>
  <c r="AY277" i="16"/>
  <c r="AX277" i="16"/>
  <c r="AW277" i="16"/>
  <c r="AH272" i="16"/>
  <c r="AF272" i="16"/>
  <c r="AC272" i="16"/>
  <c r="Y277" i="16"/>
  <c r="V277" i="16"/>
  <c r="S277" i="16"/>
  <c r="R126" i="16"/>
  <c r="AG146" i="16"/>
  <c r="Y146" i="16"/>
  <c r="AL146" i="16"/>
  <c r="R105" i="16"/>
  <c r="S105" i="16" s="1"/>
  <c r="T105" i="16" s="1"/>
  <c r="U105" i="16" s="1"/>
  <c r="V105" i="16" s="1"/>
  <c r="W105" i="16" s="1"/>
  <c r="X105" i="16" s="1"/>
  <c r="Y105" i="16" s="1"/>
  <c r="Z105" i="16" s="1"/>
  <c r="AA105" i="16" s="1"/>
  <c r="AB105" i="16" s="1"/>
  <c r="AC105" i="16" s="1"/>
  <c r="AD105" i="16" s="1"/>
  <c r="AE105" i="16" s="1"/>
  <c r="AF105" i="16" s="1"/>
  <c r="AG105" i="16" s="1"/>
  <c r="AH105" i="16" s="1"/>
  <c r="AI105" i="16" s="1"/>
  <c r="AJ105" i="16" s="1"/>
  <c r="AK105" i="16" s="1"/>
  <c r="AL105" i="16" s="1"/>
  <c r="AM105" i="16" s="1"/>
  <c r="AN105" i="16" s="1"/>
  <c r="AO105" i="16" s="1"/>
  <c r="AP105" i="16" s="1"/>
  <c r="AQ105" i="16" s="1"/>
  <c r="AR105" i="16" s="1"/>
  <c r="AS105" i="16" s="1"/>
  <c r="AT105" i="16" s="1"/>
  <c r="AU105" i="16" s="1"/>
  <c r="AV105" i="16" s="1"/>
  <c r="AW105" i="16" s="1"/>
  <c r="AX105" i="16" s="1"/>
  <c r="AY105" i="16" s="1"/>
  <c r="AZ105" i="16" s="1"/>
  <c r="BA105" i="16" s="1"/>
  <c r="BB105" i="16" s="1"/>
  <c r="BC105" i="16" s="1"/>
  <c r="BD105" i="16" s="1"/>
  <c r="BE105" i="16" s="1"/>
  <c r="AE170" i="16"/>
  <c r="AR120" i="16"/>
  <c r="AR118" i="16" s="1"/>
  <c r="R120" i="16"/>
  <c r="BD262" i="16"/>
  <c r="BB262" i="16"/>
  <c r="AU262" i="16"/>
  <c r="AL262" i="16"/>
  <c r="AH262" i="16"/>
  <c r="AE262" i="16"/>
  <c r="AB262" i="16"/>
  <c r="U262" i="16"/>
  <c r="R262" i="16"/>
  <c r="BA272" i="16"/>
  <c r="AZ272" i="16"/>
  <c r="AT272" i="16"/>
  <c r="AK277" i="16"/>
  <c r="AG272" i="16"/>
  <c r="AE272" i="16"/>
  <c r="AC277" i="16"/>
  <c r="Y272" i="16"/>
  <c r="W272" i="16"/>
  <c r="U277" i="16"/>
  <c r="R277" i="16"/>
  <c r="AF170" i="16"/>
  <c r="AB146" i="16"/>
  <c r="AZ262" i="16"/>
  <c r="AW262" i="16"/>
  <c r="AR262" i="16"/>
  <c r="AM262" i="16"/>
  <c r="AI262" i="16"/>
  <c r="AD262" i="16"/>
  <c r="AA262" i="16"/>
  <c r="V262" i="16"/>
  <c r="S262" i="16"/>
  <c r="U168" i="16"/>
  <c r="BD272" i="16"/>
  <c r="BC272" i="16"/>
  <c r="BB272" i="16"/>
  <c r="BA277" i="16"/>
  <c r="AZ277" i="16"/>
  <c r="AV277" i="16"/>
  <c r="AS272" i="16"/>
  <c r="AR272" i="16"/>
  <c r="AQ272" i="16"/>
  <c r="AP277" i="16"/>
  <c r="AN272" i="16"/>
  <c r="AL277" i="16"/>
  <c r="AJ272" i="16"/>
  <c r="AI277" i="16"/>
  <c r="AF277" i="16"/>
  <c r="AD272" i="16"/>
  <c r="AA272" i="16"/>
  <c r="Z277" i="16"/>
  <c r="X277" i="16"/>
  <c r="V272" i="16"/>
  <c r="T272" i="16"/>
  <c r="AR233" i="16"/>
  <c r="AJ263" i="18"/>
  <c r="BE273" i="18"/>
  <c r="AM273" i="18"/>
  <c r="S263" i="18"/>
  <c r="R273" i="18"/>
  <c r="S153" i="18"/>
  <c r="T153" i="18" s="1"/>
  <c r="U153" i="18" s="1"/>
  <c r="V153" i="18" s="1"/>
  <c r="W153" i="18" s="1"/>
  <c r="X153" i="18" s="1"/>
  <c r="Y153" i="18" s="1"/>
  <c r="Z153" i="18" s="1"/>
  <c r="AA153" i="18" s="1"/>
  <c r="AB153" i="18" s="1"/>
  <c r="AC153" i="18" s="1"/>
  <c r="AD153" i="18" s="1"/>
  <c r="AE153" i="18" s="1"/>
  <c r="AF153" i="18" s="1"/>
  <c r="AG153" i="18" s="1"/>
  <c r="AH153" i="18" s="1"/>
  <c r="AI153" i="18" s="1"/>
  <c r="AJ153" i="18" s="1"/>
  <c r="AK153" i="18" s="1"/>
  <c r="AL153" i="18" s="1"/>
  <c r="AM153" i="18" s="1"/>
  <c r="AN153" i="18" s="1"/>
  <c r="AO153" i="18" s="1"/>
  <c r="AP153" i="18" s="1"/>
  <c r="AQ153" i="18" s="1"/>
  <c r="AR153" i="18" s="1"/>
  <c r="AS153" i="18" s="1"/>
  <c r="AT153" i="18" s="1"/>
  <c r="AU153" i="18" s="1"/>
  <c r="AV153" i="18" s="1"/>
  <c r="AW153" i="18" s="1"/>
  <c r="AX153" i="18" s="1"/>
  <c r="AY153" i="18" s="1"/>
  <c r="AZ153" i="18" s="1"/>
  <c r="BA153" i="18" s="1"/>
  <c r="BB153" i="18" s="1"/>
  <c r="BC153" i="18" s="1"/>
  <c r="BD153" i="18" s="1"/>
  <c r="BE153" i="18" s="1"/>
  <c r="R105" i="18"/>
  <c r="S105" i="18" s="1"/>
  <c r="T105" i="18" s="1"/>
  <c r="U105" i="18" s="1"/>
  <c r="V105" i="18" s="1"/>
  <c r="W105" i="18" s="1"/>
  <c r="X105" i="18" s="1"/>
  <c r="Y105" i="18" s="1"/>
  <c r="Z105" i="18" s="1"/>
  <c r="AA105" i="18" s="1"/>
  <c r="AB105" i="18" s="1"/>
  <c r="AC105" i="18" s="1"/>
  <c r="AD105" i="18" s="1"/>
  <c r="AE105" i="18" s="1"/>
  <c r="AF105" i="18" s="1"/>
  <c r="AG105" i="18" s="1"/>
  <c r="AH105" i="18" s="1"/>
  <c r="AI105" i="18" s="1"/>
  <c r="AJ105" i="18" s="1"/>
  <c r="AK105" i="18" s="1"/>
  <c r="AL105" i="18" s="1"/>
  <c r="AM105" i="18" s="1"/>
  <c r="AN105" i="18" s="1"/>
  <c r="AO105" i="18" s="1"/>
  <c r="AP105" i="18" s="1"/>
  <c r="AQ105" i="18" s="1"/>
  <c r="AR105" i="18" s="1"/>
  <c r="AS105" i="18" s="1"/>
  <c r="AT105" i="18" s="1"/>
  <c r="AU105" i="18" s="1"/>
  <c r="AV105" i="18" s="1"/>
  <c r="AW105" i="18" s="1"/>
  <c r="AX105" i="18" s="1"/>
  <c r="AY105" i="18" s="1"/>
  <c r="AZ105" i="18" s="1"/>
  <c r="BA105" i="18" s="1"/>
  <c r="BB105" i="18" s="1"/>
  <c r="BC105" i="18" s="1"/>
  <c r="BD105" i="18" s="1"/>
  <c r="BE105" i="18" s="1"/>
  <c r="AB171" i="18"/>
  <c r="R104" i="18"/>
  <c r="AP273" i="18"/>
  <c r="AL273" i="18"/>
  <c r="AP182" i="15"/>
  <c r="AP178" i="15" s="1"/>
  <c r="Z182" i="15"/>
  <c r="Z178" i="15" s="1"/>
  <c r="Y314" i="15"/>
  <c r="AG313" i="15"/>
  <c r="AD309" i="15"/>
  <c r="U308" i="15"/>
  <c r="AB309" i="15"/>
  <c r="W314" i="15"/>
  <c r="T314" i="15"/>
  <c r="X313" i="15"/>
  <c r="AY313" i="15"/>
  <c r="AV313" i="15"/>
  <c r="AW314" i="15"/>
  <c r="AQ313" i="15"/>
  <c r="AT308" i="15"/>
  <c r="AR308" i="15"/>
  <c r="AP308" i="15"/>
  <c r="AO308" i="15"/>
  <c r="U314" i="15"/>
  <c r="R309" i="15"/>
  <c r="R308" i="15"/>
  <c r="AE308" i="15"/>
  <c r="AC313" i="15"/>
  <c r="AL308" i="15"/>
  <c r="AD313" i="15"/>
  <c r="AB314" i="15"/>
  <c r="V313" i="15"/>
  <c r="T308" i="15"/>
  <c r="AK308" i="15"/>
  <c r="Z314" i="15"/>
  <c r="X308" i="15"/>
  <c r="X309" i="15"/>
  <c r="U313" i="15"/>
  <c r="U309" i="15"/>
  <c r="V308" i="15"/>
  <c r="AD308" i="15"/>
  <c r="AK314" i="15"/>
  <c r="BE314" i="15"/>
  <c r="BC314" i="15"/>
  <c r="BA314" i="15"/>
  <c r="BE308" i="15"/>
  <c r="AX313" i="15"/>
  <c r="AW313" i="15"/>
  <c r="AY309" i="15"/>
  <c r="AZ308" i="15"/>
  <c r="AT313" i="15"/>
  <c r="AU314" i="15"/>
  <c r="AX308" i="15"/>
  <c r="AW308" i="15"/>
  <c r="AT309" i="15"/>
  <c r="AP313" i="15"/>
  <c r="AQ314" i="15"/>
  <c r="AR309" i="15"/>
  <c r="AN313" i="15"/>
  <c r="AO314" i="15"/>
  <c r="AN314" i="15"/>
  <c r="AQ308" i="15"/>
  <c r="AK313" i="15"/>
  <c r="AM309" i="15"/>
  <c r="AJ314" i="15"/>
  <c r="AM308" i="15"/>
  <c r="Y313" i="15"/>
  <c r="AH182" i="15"/>
  <c r="AH178" i="15" s="1"/>
  <c r="R134" i="15"/>
  <c r="AF309" i="15"/>
  <c r="AI314" i="15"/>
  <c r="AJ308" i="15"/>
  <c r="AE309" i="15"/>
  <c r="AA309" i="15"/>
  <c r="S314" i="15"/>
  <c r="AF313" i="15"/>
  <c r="AA314" i="15"/>
  <c r="Y308" i="15"/>
  <c r="Z309" i="15"/>
  <c r="T309" i="15"/>
  <c r="S313" i="15"/>
  <c r="S309" i="15"/>
  <c r="AB308" i="15"/>
  <c r="AG309" i="15"/>
  <c r="AL314" i="15"/>
  <c r="BE313" i="15"/>
  <c r="BB313" i="15"/>
  <c r="BA313" i="15"/>
  <c r="BD309" i="15"/>
  <c r="AZ314" i="15"/>
  <c r="BA309" i="15"/>
  <c r="AZ309" i="15"/>
  <c r="AV314" i="15"/>
  <c r="AY308" i="15"/>
  <c r="AS313" i="15"/>
  <c r="AR313" i="15"/>
  <c r="AR314" i="15"/>
  <c r="AU308" i="15"/>
  <c r="AO313" i="15"/>
  <c r="AP314" i="15"/>
  <c r="AS308" i="15"/>
  <c r="AP309" i="15"/>
  <c r="AM314" i="15"/>
  <c r="AN309" i="15"/>
  <c r="AH313" i="15"/>
  <c r="AI309" i="15"/>
  <c r="AH309" i="15"/>
  <c r="AG308" i="15"/>
  <c r="AC309" i="15"/>
  <c r="AC172" i="1"/>
  <c r="AI148" i="1"/>
  <c r="AM148" i="1"/>
  <c r="R148" i="1"/>
  <c r="AH220" i="1"/>
  <c r="R104" i="16"/>
  <c r="S92" i="16"/>
  <c r="T92" i="16" s="1"/>
  <c r="U92" i="16" s="1"/>
  <c r="V92" i="16" s="1"/>
  <c r="W92" i="16" s="1"/>
  <c r="X92" i="16" s="1"/>
  <c r="Y92" i="16" s="1"/>
  <c r="Z92" i="16" s="1"/>
  <c r="AA92" i="16" s="1"/>
  <c r="AB92" i="16" s="1"/>
  <c r="AC92" i="16" s="1"/>
  <c r="AD92" i="16" s="1"/>
  <c r="AE92" i="16" s="1"/>
  <c r="AF92" i="16" s="1"/>
  <c r="AG92" i="16" s="1"/>
  <c r="AH92" i="16" s="1"/>
  <c r="AI92" i="16" s="1"/>
  <c r="AJ92" i="16" s="1"/>
  <c r="AK92" i="16" s="1"/>
  <c r="AL92" i="16" s="1"/>
  <c r="AM92" i="16" s="1"/>
  <c r="AN92" i="16" s="1"/>
  <c r="AO92" i="16" s="1"/>
  <c r="AP92" i="16" s="1"/>
  <c r="AQ92" i="16" s="1"/>
  <c r="AR92" i="16" s="1"/>
  <c r="AS92" i="16" s="1"/>
  <c r="AT92" i="16" s="1"/>
  <c r="AU92" i="16" s="1"/>
  <c r="AV92" i="16" s="1"/>
  <c r="AW92" i="16" s="1"/>
  <c r="AX92" i="16" s="1"/>
  <c r="AY92" i="16" s="1"/>
  <c r="AZ92" i="16" s="1"/>
  <c r="BA92" i="16" s="1"/>
  <c r="BB92" i="16" s="1"/>
  <c r="BC92" i="16" s="1"/>
  <c r="BD92" i="16" s="1"/>
  <c r="BE92" i="16" s="1"/>
  <c r="O86" i="16"/>
  <c r="R85" i="16" s="1"/>
  <c r="S85" i="16" s="1"/>
  <c r="T85" i="16" s="1"/>
  <c r="U85" i="16" s="1"/>
  <c r="V85" i="16" s="1"/>
  <c r="W85" i="16" s="1"/>
  <c r="X85" i="16" s="1"/>
  <c r="Y85" i="16" s="1"/>
  <c r="Z85" i="16" s="1"/>
  <c r="AA85" i="16" s="1"/>
  <c r="AB85" i="16" s="1"/>
  <c r="AC85" i="16" s="1"/>
  <c r="AD85" i="16" s="1"/>
  <c r="AE85" i="16" s="1"/>
  <c r="AF85" i="16" s="1"/>
  <c r="AG85" i="16" s="1"/>
  <c r="AH85" i="16" s="1"/>
  <c r="AI85" i="16" s="1"/>
  <c r="AJ85" i="16" s="1"/>
  <c r="AK85" i="16" s="1"/>
  <c r="AL85" i="16" s="1"/>
  <c r="AM85" i="16" s="1"/>
  <c r="AN85" i="16" s="1"/>
  <c r="AO85" i="16" s="1"/>
  <c r="AP85" i="16" s="1"/>
  <c r="AQ85" i="16" s="1"/>
  <c r="AR85" i="16" s="1"/>
  <c r="AS85" i="16" s="1"/>
  <c r="AT85" i="16" s="1"/>
  <c r="AU85" i="16" s="1"/>
  <c r="AV85" i="16" s="1"/>
  <c r="AW85" i="16" s="1"/>
  <c r="AX85" i="16" s="1"/>
  <c r="AY85" i="16" s="1"/>
  <c r="AZ85" i="16" s="1"/>
  <c r="BA85" i="16" s="1"/>
  <c r="BB85" i="16" s="1"/>
  <c r="BC85" i="16" s="1"/>
  <c r="BD85" i="16" s="1"/>
  <c r="BE85" i="16" s="1"/>
  <c r="O79" i="16"/>
  <c r="R78" i="16" s="1"/>
  <c r="R189" i="16" s="1"/>
  <c r="AO168" i="16"/>
  <c r="AD168" i="16"/>
  <c r="AN170" i="16"/>
  <c r="AL170" i="16"/>
  <c r="AH168" i="16"/>
  <c r="AS168" i="16"/>
  <c r="T168" i="16"/>
  <c r="AM170" i="16"/>
  <c r="X170" i="16"/>
  <c r="T170" i="16"/>
  <c r="X168" i="16"/>
  <c r="Y170" i="16"/>
  <c r="AR170" i="16"/>
  <c r="U169" i="18"/>
  <c r="AH169" i="18"/>
  <c r="U171" i="18"/>
  <c r="AQ171" i="18"/>
  <c r="O265" i="18"/>
  <c r="Z169" i="18"/>
  <c r="Y169" i="18"/>
  <c r="AO169" i="18"/>
  <c r="AQ169" i="18"/>
  <c r="AE171" i="18"/>
  <c r="AP169" i="18"/>
  <c r="AC169" i="18"/>
  <c r="AL171" i="18"/>
  <c r="V169" i="18"/>
  <c r="AE169" i="18"/>
  <c r="S169" i="18"/>
  <c r="AL169" i="18"/>
  <c r="AA171" i="18"/>
  <c r="AP171" i="18"/>
  <c r="R169" i="18"/>
  <c r="AN169" i="18"/>
  <c r="AM169" i="18"/>
  <c r="Z167" i="18"/>
  <c r="Z163" i="18" s="1"/>
  <c r="AO167" i="18"/>
  <c r="AO163" i="18" s="1"/>
  <c r="V162" i="16"/>
  <c r="R128" i="16"/>
  <c r="R124" i="16"/>
  <c r="R184" i="16"/>
  <c r="S184" i="16" s="1"/>
  <c r="T184" i="16" s="1"/>
  <c r="U184" i="16" s="1"/>
  <c r="BB129" i="15"/>
  <c r="BB127" i="15" s="1"/>
  <c r="BC129" i="15"/>
  <c r="BC127" i="15" s="1"/>
  <c r="AP129" i="15"/>
  <c r="AP127" i="15" s="1"/>
  <c r="U129" i="15"/>
  <c r="U127" i="15" s="1"/>
  <c r="AA148" i="1"/>
  <c r="AP148" i="1"/>
  <c r="AG148" i="1"/>
  <c r="AL148" i="1"/>
  <c r="V148" i="1"/>
  <c r="Z148" i="1"/>
  <c r="AK148" i="1"/>
  <c r="U148" i="1"/>
  <c r="O278" i="1"/>
  <c r="O273" i="1"/>
  <c r="AF202" i="1"/>
  <c r="R123" i="1"/>
  <c r="R118" i="1" s="1"/>
  <c r="AC148" i="1"/>
  <c r="AN148" i="1"/>
  <c r="Y148" i="1"/>
  <c r="AI212" i="1"/>
  <c r="R202" i="1"/>
  <c r="Q202" i="1"/>
  <c r="Y202" i="1"/>
  <c r="AG202" i="1"/>
  <c r="AO202" i="1"/>
  <c r="S202" i="1"/>
  <c r="AA202" i="1"/>
  <c r="AB212" i="1" s="1"/>
  <c r="AI202" i="1"/>
  <c r="AJ212" i="1" s="1"/>
  <c r="AQ202" i="1"/>
  <c r="AQ220" i="1" s="1"/>
  <c r="W202" i="1"/>
  <c r="X212" i="1" s="1"/>
  <c r="AM202" i="1"/>
  <c r="AN212" i="1" s="1"/>
  <c r="AC202" i="1"/>
  <c r="AE202" i="1"/>
  <c r="AF212" i="1" s="1"/>
  <c r="U202" i="1"/>
  <c r="AK202" i="1"/>
  <c r="Z172" i="1"/>
  <c r="AP172" i="1"/>
  <c r="AA172" i="1"/>
  <c r="AM172" i="1"/>
  <c r="Z202" i="1"/>
  <c r="AA212" i="1" s="1"/>
  <c r="AP202" i="1"/>
  <c r="AQ212" i="1" s="1"/>
  <c r="AQ148" i="1"/>
  <c r="X202" i="1"/>
  <c r="X220" i="1" s="1"/>
  <c r="AN202" i="1"/>
  <c r="AO212" i="1" s="1"/>
  <c r="AE220" i="1"/>
  <c r="U172" i="1"/>
  <c r="R172" i="1"/>
  <c r="AQ172" i="1"/>
  <c r="W172" i="1"/>
  <c r="AN172" i="1"/>
  <c r="AD202" i="1"/>
  <c r="AD220" i="1" s="1"/>
  <c r="AE148" i="1"/>
  <c r="AH148" i="1"/>
  <c r="AO148" i="1"/>
  <c r="AB202" i="1"/>
  <c r="AB220" i="1" s="1"/>
  <c r="AR202" i="1"/>
  <c r="Y172" i="1"/>
  <c r="AO172" i="1"/>
  <c r="V172" i="1"/>
  <c r="AL172" i="1"/>
  <c r="T172" i="1"/>
  <c r="AB172" i="1"/>
  <c r="S172" i="1"/>
  <c r="AE172" i="1"/>
  <c r="X172" i="1"/>
  <c r="V202" i="1"/>
  <c r="V220" i="1" s="1"/>
  <c r="AL202" i="1"/>
  <c r="AL220" i="1" s="1"/>
  <c r="W148" i="1"/>
  <c r="T202" i="1"/>
  <c r="T220" i="1" s="1"/>
  <c r="AJ202" i="1"/>
  <c r="AK212" i="1" s="1"/>
  <c r="AD172" i="1"/>
  <c r="AF172" i="1"/>
  <c r="S92" i="18"/>
  <c r="T92" i="18" s="1"/>
  <c r="U92" i="18" s="1"/>
  <c r="V92" i="18" s="1"/>
  <c r="W92" i="18" s="1"/>
  <c r="X92" i="18" s="1"/>
  <c r="Y92" i="18" s="1"/>
  <c r="Z92" i="18" s="1"/>
  <c r="AA92" i="18" s="1"/>
  <c r="AB92" i="18" s="1"/>
  <c r="AC92" i="18" s="1"/>
  <c r="AD92" i="18" s="1"/>
  <c r="AE92" i="18" s="1"/>
  <c r="AF92" i="18" s="1"/>
  <c r="AG92" i="18" s="1"/>
  <c r="AH92" i="18" s="1"/>
  <c r="AI92" i="18" s="1"/>
  <c r="AJ92" i="18" s="1"/>
  <c r="AK92" i="18" s="1"/>
  <c r="AL92" i="18" s="1"/>
  <c r="AM92" i="18" s="1"/>
  <c r="AN92" i="18" s="1"/>
  <c r="AO92" i="18" s="1"/>
  <c r="AP92" i="18" s="1"/>
  <c r="AQ92" i="18" s="1"/>
  <c r="AR92" i="18" s="1"/>
  <c r="AS92" i="18" s="1"/>
  <c r="AT92" i="18" s="1"/>
  <c r="AU92" i="18" s="1"/>
  <c r="AV92" i="18" s="1"/>
  <c r="AW92" i="18" s="1"/>
  <c r="AX92" i="18" s="1"/>
  <c r="AY92" i="18" s="1"/>
  <c r="AZ92" i="18" s="1"/>
  <c r="BA92" i="18" s="1"/>
  <c r="BB92" i="18" s="1"/>
  <c r="BC92" i="18" s="1"/>
  <c r="BD92" i="18" s="1"/>
  <c r="BE92" i="18" s="1"/>
  <c r="AN171" i="18"/>
  <c r="R171" i="18"/>
  <c r="BE263" i="18"/>
  <c r="AT263" i="18"/>
  <c r="AA273" i="18"/>
  <c r="AZ273" i="18"/>
  <c r="AD171" i="18"/>
  <c r="O79" i="18"/>
  <c r="R78" i="18" s="1"/>
  <c r="R190" i="18" s="1"/>
  <c r="R147" i="18"/>
  <c r="Z147" i="18"/>
  <c r="AG147" i="18"/>
  <c r="AP147" i="18"/>
  <c r="V147" i="18"/>
  <c r="R124" i="18"/>
  <c r="W167" i="18"/>
  <c r="W163" i="18" s="1"/>
  <c r="AB147" i="18"/>
  <c r="AB146" i="18" s="1"/>
  <c r="AL263" i="18"/>
  <c r="AK263" i="18"/>
  <c r="Y263" i="18"/>
  <c r="U273" i="18"/>
  <c r="AS273" i="18"/>
  <c r="AN273" i="18"/>
  <c r="AE273" i="18"/>
  <c r="AD273" i="18"/>
  <c r="T273" i="18"/>
  <c r="AK147" i="18"/>
  <c r="AZ263" i="18"/>
  <c r="AQ263" i="18"/>
  <c r="AP263" i="18"/>
  <c r="AN263" i="18"/>
  <c r="V273" i="18"/>
  <c r="AH273" i="18"/>
  <c r="AU273" i="18"/>
  <c r="AT273" i="18"/>
  <c r="AO273" i="18"/>
  <c r="AK273" i="18"/>
  <c r="Y171" i="18"/>
  <c r="BA263" i="18"/>
  <c r="AX263" i="18"/>
  <c r="AU263" i="18"/>
  <c r="AR263" i="18"/>
  <c r="AG263" i="18"/>
  <c r="X263" i="18"/>
  <c r="W263" i="18"/>
  <c r="U263" i="18"/>
  <c r="BA273" i="18"/>
  <c r="BD273" i="18"/>
  <c r="BB273" i="18"/>
  <c r="AB273" i="18"/>
  <c r="X171" i="18"/>
  <c r="X147" i="18"/>
  <c r="AF147" i="18"/>
  <c r="AJ148" i="1"/>
  <c r="X148" i="1"/>
  <c r="AB148" i="1"/>
  <c r="T146" i="1"/>
  <c r="S145" i="1"/>
  <c r="T137" i="1"/>
  <c r="AR120" i="1"/>
  <c r="AR118" i="1" s="1"/>
  <c r="AR149" i="1"/>
  <c r="AR154" i="1"/>
  <c r="AR169" i="1"/>
  <c r="AR165" i="1" s="1"/>
  <c r="AR171" i="1"/>
  <c r="AR173" i="1"/>
  <c r="AR172" i="1" s="1"/>
  <c r="AR236" i="1"/>
  <c r="S105" i="1"/>
  <c r="T105" i="1" s="1"/>
  <c r="U105" i="1" s="1"/>
  <c r="V105" i="1" s="1"/>
  <c r="W105" i="1" s="1"/>
  <c r="X105" i="1" s="1"/>
  <c r="Y105" i="1" s="1"/>
  <c r="Z105" i="1" s="1"/>
  <c r="AA105" i="1" s="1"/>
  <c r="AB105" i="1" s="1"/>
  <c r="AC105" i="1" s="1"/>
  <c r="AD105" i="1" s="1"/>
  <c r="AE105" i="1" s="1"/>
  <c r="AF105" i="1" s="1"/>
  <c r="AG105" i="1" s="1"/>
  <c r="AH105" i="1" s="1"/>
  <c r="AI105" i="1" s="1"/>
  <c r="AJ105" i="1" s="1"/>
  <c r="AK105" i="1" s="1"/>
  <c r="AL105" i="1" s="1"/>
  <c r="AM105" i="1" s="1"/>
  <c r="AN105" i="1" s="1"/>
  <c r="AO105" i="1" s="1"/>
  <c r="AP105" i="1" s="1"/>
  <c r="AQ105" i="1" s="1"/>
  <c r="AR105" i="1" s="1"/>
  <c r="AS105" i="1" s="1"/>
  <c r="AT105" i="1" s="1"/>
  <c r="AU105" i="1" s="1"/>
  <c r="AV105" i="1" s="1"/>
  <c r="AW105" i="1" s="1"/>
  <c r="AX105" i="1" s="1"/>
  <c r="AY105" i="1" s="1"/>
  <c r="AZ105" i="1" s="1"/>
  <c r="BA105" i="1" s="1"/>
  <c r="BB105" i="1" s="1"/>
  <c r="BC105" i="1" s="1"/>
  <c r="BD105" i="1" s="1"/>
  <c r="BE105" i="1" s="1"/>
  <c r="U187" i="1"/>
  <c r="S78" i="1"/>
  <c r="R192" i="1"/>
  <c r="AF148" i="1"/>
  <c r="S104" i="1"/>
  <c r="R103" i="1"/>
  <c r="O106" i="1" s="1"/>
  <c r="O233" i="1" s="1"/>
  <c r="R183" i="1"/>
  <c r="R265" i="1" s="1"/>
  <c r="U133" i="1"/>
  <c r="R128" i="18"/>
  <c r="S167" i="18"/>
  <c r="S163" i="18" s="1"/>
  <c r="AD164" i="15"/>
  <c r="R138" i="15"/>
  <c r="AY129" i="15"/>
  <c r="AY127" i="15" s="1"/>
  <c r="AN182" i="15"/>
  <c r="AN178" i="15" s="1"/>
  <c r="AF182" i="15"/>
  <c r="AF178" i="15" s="1"/>
  <c r="X182" i="15"/>
  <c r="X178" i="15" s="1"/>
  <c r="AO182" i="15"/>
  <c r="AO178" i="15" s="1"/>
  <c r="AI182" i="15"/>
  <c r="AI178" i="15" s="1"/>
  <c r="AL182" i="15"/>
  <c r="AL178" i="15" s="1"/>
  <c r="AD182" i="15"/>
  <c r="AD178" i="15" s="1"/>
  <c r="R182" i="15"/>
  <c r="R178" i="15" s="1"/>
  <c r="AC182" i="15"/>
  <c r="AC178" i="15" s="1"/>
  <c r="AK182" i="15"/>
  <c r="AK178" i="15" s="1"/>
  <c r="AQ182" i="15"/>
  <c r="AQ178" i="15" s="1"/>
  <c r="AJ182" i="15"/>
  <c r="AJ178" i="15" s="1"/>
  <c r="AM188" i="15"/>
  <c r="AC190" i="15"/>
  <c r="AE184" i="15"/>
  <c r="AE188" i="15"/>
  <c r="V182" i="15"/>
  <c r="V178" i="15" s="1"/>
  <c r="AH129" i="15"/>
  <c r="AH127" i="15" s="1"/>
  <c r="BA129" i="15"/>
  <c r="BA127" i="15" s="1"/>
  <c r="Y129" i="15"/>
  <c r="Y127" i="15" s="1"/>
  <c r="AE129" i="15"/>
  <c r="AE127" i="15" s="1"/>
  <c r="AX129" i="15"/>
  <c r="AX127" i="15" s="1"/>
  <c r="BE129" i="15"/>
  <c r="BE127" i="15" s="1"/>
  <c r="AM129" i="15"/>
  <c r="AM127" i="15" s="1"/>
  <c r="AN129" i="15"/>
  <c r="AN127" i="15" s="1"/>
  <c r="AV129" i="15"/>
  <c r="AV127" i="15" s="1"/>
  <c r="R153" i="15"/>
  <c r="S210" i="15"/>
  <c r="T210" i="15" s="1"/>
  <c r="S160" i="15"/>
  <c r="T160" i="15" s="1"/>
  <c r="U160" i="15" s="1"/>
  <c r="V160" i="15" s="1"/>
  <c r="W160" i="15" s="1"/>
  <c r="X160" i="15" s="1"/>
  <c r="Y160" i="15" s="1"/>
  <c r="Z160" i="15" s="1"/>
  <c r="AA160" i="15" s="1"/>
  <c r="AB160" i="15" s="1"/>
  <c r="AC160" i="15" s="1"/>
  <c r="AD160" i="15" s="1"/>
  <c r="AE160" i="15" s="1"/>
  <c r="AF160" i="15" s="1"/>
  <c r="AG160" i="15" s="1"/>
  <c r="AH160" i="15" s="1"/>
  <c r="AI160" i="15" s="1"/>
  <c r="AJ160" i="15" s="1"/>
  <c r="AK160" i="15" s="1"/>
  <c r="AL160" i="15" s="1"/>
  <c r="AM160" i="15" s="1"/>
  <c r="AN160" i="15" s="1"/>
  <c r="AO160" i="15" s="1"/>
  <c r="AP160" i="15" s="1"/>
  <c r="AQ160" i="15" s="1"/>
  <c r="AR160" i="15" s="1"/>
  <c r="AS160" i="15" s="1"/>
  <c r="AT160" i="15" s="1"/>
  <c r="AU160" i="15" s="1"/>
  <c r="AV160" i="15" s="1"/>
  <c r="AW160" i="15" s="1"/>
  <c r="AX160" i="15" s="1"/>
  <c r="AY160" i="15" s="1"/>
  <c r="AZ160" i="15" s="1"/>
  <c r="BA160" i="15" s="1"/>
  <c r="BB160" i="15" s="1"/>
  <c r="BC160" i="15" s="1"/>
  <c r="BD160" i="15" s="1"/>
  <c r="BE160" i="15" s="1"/>
  <c r="AH164" i="15"/>
  <c r="AA164" i="15"/>
  <c r="X159" i="15"/>
  <c r="AB164" i="15"/>
  <c r="AN152" i="18"/>
  <c r="AR152" i="18"/>
  <c r="AP152" i="18"/>
  <c r="AM152" i="18"/>
  <c r="AQ152" i="18"/>
  <c r="AD152" i="18"/>
  <c r="AS58" i="18"/>
  <c r="AR169" i="18"/>
  <c r="AR171" i="18"/>
  <c r="AI152" i="18"/>
  <c r="AR167" i="18"/>
  <c r="AR163" i="18" s="1"/>
  <c r="AK152" i="18"/>
  <c r="X273" i="18"/>
  <c r="AF273" i="18"/>
  <c r="AG273" i="18"/>
  <c r="AQ273" i="18"/>
  <c r="AR273" i="18"/>
  <c r="AX273" i="18"/>
  <c r="AY273" i="18"/>
  <c r="BC273" i="18"/>
  <c r="AV273" i="18"/>
  <c r="AC273" i="18"/>
  <c r="Y273" i="18"/>
  <c r="AD263" i="18"/>
  <c r="AE263" i="18"/>
  <c r="AF263" i="18"/>
  <c r="AM263" i="18"/>
  <c r="AV263" i="18"/>
  <c r="AW263" i="18"/>
  <c r="AY263" i="18"/>
  <c r="BD263" i="18"/>
  <c r="BC263" i="18"/>
  <c r="BB263" i="18"/>
  <c r="AS263" i="18"/>
  <c r="AO263" i="18"/>
  <c r="AI263" i="18"/>
  <c r="AH263" i="18"/>
  <c r="AC263" i="18"/>
  <c r="AB263" i="18"/>
  <c r="AA263" i="18"/>
  <c r="Z263" i="18"/>
  <c r="V263" i="18"/>
  <c r="T263" i="18"/>
  <c r="R263" i="18"/>
  <c r="S273" i="18"/>
  <c r="AW273" i="18"/>
  <c r="AJ273" i="18"/>
  <c r="AI273" i="18"/>
  <c r="W273" i="18"/>
  <c r="W169" i="18"/>
  <c r="T169" i="18"/>
  <c r="W171" i="18"/>
  <c r="Z171" i="18"/>
  <c r="T171" i="18"/>
  <c r="AI169" i="18"/>
  <c r="AG169" i="18"/>
  <c r="O275" i="18"/>
  <c r="AD169" i="18"/>
  <c r="AM171" i="18"/>
  <c r="AO171" i="18"/>
  <c r="AK169" i="18"/>
  <c r="S171" i="18"/>
  <c r="V171" i="18"/>
  <c r="AC171" i="18"/>
  <c r="AF171" i="18"/>
  <c r="O270" i="18"/>
  <c r="AB169" i="18"/>
  <c r="AA169" i="18"/>
  <c r="X169" i="18"/>
  <c r="AJ169" i="18"/>
  <c r="AG152" i="18"/>
  <c r="Y167" i="18"/>
  <c r="Y163" i="18" s="1"/>
  <c r="V167" i="18"/>
  <c r="V163" i="18" s="1"/>
  <c r="AA167" i="18"/>
  <c r="AA163" i="18" s="1"/>
  <c r="U167" i="18"/>
  <c r="U163" i="18" s="1"/>
  <c r="T167" i="18"/>
  <c r="T163" i="18" s="1"/>
  <c r="R126" i="18"/>
  <c r="O68" i="18"/>
  <c r="AC200" i="18" s="1"/>
  <c r="AD210" i="18" s="1"/>
  <c r="T147" i="18"/>
  <c r="AD147" i="18"/>
  <c r="AH147" i="18"/>
  <c r="AQ147" i="18"/>
  <c r="AC152" i="18"/>
  <c r="AE152" i="18"/>
  <c r="AJ152" i="18"/>
  <c r="AL152" i="18"/>
  <c r="S148" i="18"/>
  <c r="T148" i="18" s="1"/>
  <c r="U148" i="18" s="1"/>
  <c r="V148" i="18" s="1"/>
  <c r="W148" i="18" s="1"/>
  <c r="X148" i="18" s="1"/>
  <c r="Y148" i="18" s="1"/>
  <c r="Z148" i="18" s="1"/>
  <c r="AA148" i="18" s="1"/>
  <c r="AB148" i="18" s="1"/>
  <c r="AC148" i="18" s="1"/>
  <c r="AD148" i="18" s="1"/>
  <c r="AE148" i="18" s="1"/>
  <c r="AF148" i="18" s="1"/>
  <c r="AG148" i="18" s="1"/>
  <c r="AH148" i="18" s="1"/>
  <c r="AI148" i="18" s="1"/>
  <c r="AJ148" i="18" s="1"/>
  <c r="AK148" i="18" s="1"/>
  <c r="AL148" i="18" s="1"/>
  <c r="AM148" i="18" s="1"/>
  <c r="AN148" i="18" s="1"/>
  <c r="AO148" i="18" s="1"/>
  <c r="AP148" i="18" s="1"/>
  <c r="AQ148" i="18" s="1"/>
  <c r="AR148" i="18" s="1"/>
  <c r="AS148" i="18" s="1"/>
  <c r="AT148" i="18" s="1"/>
  <c r="AU148" i="18" s="1"/>
  <c r="AV148" i="18" s="1"/>
  <c r="AW148" i="18" s="1"/>
  <c r="AX148" i="18" s="1"/>
  <c r="AY148" i="18" s="1"/>
  <c r="AZ148" i="18" s="1"/>
  <c r="BA148" i="18" s="1"/>
  <c r="BB148" i="18" s="1"/>
  <c r="BC148" i="18" s="1"/>
  <c r="BD148" i="18" s="1"/>
  <c r="BE148" i="18" s="1"/>
  <c r="S147" i="18"/>
  <c r="W147" i="18"/>
  <c r="AA152" i="18"/>
  <c r="AC147" i="18"/>
  <c r="AF152" i="18"/>
  <c r="AH152" i="18"/>
  <c r="AJ147" i="18"/>
  <c r="AL147" i="18"/>
  <c r="AO152" i="18"/>
  <c r="AO146" i="18" s="1"/>
  <c r="AQ163" i="18"/>
  <c r="T151" i="16"/>
  <c r="W151" i="16"/>
  <c r="AQ146" i="16"/>
  <c r="O68" i="16"/>
  <c r="V146" i="16"/>
  <c r="Z146" i="16"/>
  <c r="AC146" i="16"/>
  <c r="AH146" i="16"/>
  <c r="AM146" i="16"/>
  <c r="AR146" i="16"/>
  <c r="R146" i="16"/>
  <c r="T146" i="16"/>
  <c r="AD146" i="16"/>
  <c r="AI146" i="16"/>
  <c r="AN146" i="16"/>
  <c r="W146" i="16"/>
  <c r="AA146" i="16"/>
  <c r="AF146" i="16"/>
  <c r="AK146" i="16"/>
  <c r="O89" i="15"/>
  <c r="R88" i="15" s="1"/>
  <c r="S88" i="15" s="1"/>
  <c r="T88" i="15" s="1"/>
  <c r="U88" i="15" s="1"/>
  <c r="V88" i="15" s="1"/>
  <c r="W88" i="15" s="1"/>
  <c r="X88" i="15" s="1"/>
  <c r="Y88" i="15" s="1"/>
  <c r="Z88" i="15" s="1"/>
  <c r="AA88" i="15" s="1"/>
  <c r="AB88" i="15" s="1"/>
  <c r="AC88" i="15" s="1"/>
  <c r="AD88" i="15" s="1"/>
  <c r="AE88" i="15" s="1"/>
  <c r="AF88" i="15" s="1"/>
  <c r="AG88" i="15" s="1"/>
  <c r="AH88" i="15" s="1"/>
  <c r="AI88" i="15" s="1"/>
  <c r="AJ88" i="15" s="1"/>
  <c r="AK88" i="15" s="1"/>
  <c r="AL88" i="15" s="1"/>
  <c r="AM88" i="15" s="1"/>
  <c r="AN88" i="15" s="1"/>
  <c r="AO88" i="15" s="1"/>
  <c r="AP88" i="15" s="1"/>
  <c r="AQ88" i="15" s="1"/>
  <c r="AR88" i="15" s="1"/>
  <c r="AS88" i="15" s="1"/>
  <c r="AT88" i="15" s="1"/>
  <c r="AU88" i="15" s="1"/>
  <c r="AV88" i="15" s="1"/>
  <c r="AW88" i="15" s="1"/>
  <c r="AX88" i="15" s="1"/>
  <c r="AY88" i="15" s="1"/>
  <c r="AZ88" i="15" s="1"/>
  <c r="BA88" i="15" s="1"/>
  <c r="BB88" i="15" s="1"/>
  <c r="BC88" i="15" s="1"/>
  <c r="BD88" i="15" s="1"/>
  <c r="BE88" i="15" s="1"/>
  <c r="R204" i="15"/>
  <c r="S204" i="15" s="1"/>
  <c r="AN147" i="18"/>
  <c r="AM147" i="18"/>
  <c r="AI147" i="18"/>
  <c r="AE147" i="18"/>
  <c r="AA147" i="18"/>
  <c r="Y147" i="18"/>
  <c r="U147" i="18"/>
  <c r="AN167" i="18"/>
  <c r="AN163" i="18" s="1"/>
  <c r="AM167" i="18"/>
  <c r="AM163" i="18" s="1"/>
  <c r="AL167" i="18"/>
  <c r="AL163" i="18" s="1"/>
  <c r="AK167" i="18"/>
  <c r="AK163" i="18" s="1"/>
  <c r="AJ167" i="18"/>
  <c r="AJ163" i="18" s="1"/>
  <c r="AI167" i="18"/>
  <c r="AI163" i="18" s="1"/>
  <c r="AH167" i="18"/>
  <c r="AH163" i="18" s="1"/>
  <c r="AG167" i="18"/>
  <c r="AG163" i="18" s="1"/>
  <c r="AF167" i="18"/>
  <c r="AF163" i="18" s="1"/>
  <c r="AE167" i="18"/>
  <c r="AE163" i="18" s="1"/>
  <c r="AD167" i="18"/>
  <c r="AD163" i="18" s="1"/>
  <c r="AC167" i="18"/>
  <c r="AC163" i="18" s="1"/>
  <c r="AB167" i="18"/>
  <c r="AB163" i="18" s="1"/>
  <c r="S73" i="18"/>
  <c r="R167" i="18"/>
  <c r="R163" i="18" s="1"/>
  <c r="X167" i="18"/>
  <c r="X163" i="18" s="1"/>
  <c r="AP167" i="18"/>
  <c r="AP163" i="18" s="1"/>
  <c r="AR147" i="18"/>
  <c r="Z152" i="18"/>
  <c r="Y152" i="18"/>
  <c r="X152" i="18"/>
  <c r="W152" i="18"/>
  <c r="V152" i="18"/>
  <c r="U152" i="18"/>
  <c r="R152" i="18"/>
  <c r="S152" i="18"/>
  <c r="T152" i="18"/>
  <c r="O86" i="18"/>
  <c r="R85" i="18" s="1"/>
  <c r="S85" i="18" s="1"/>
  <c r="T85" i="18" s="1"/>
  <c r="U85" i="18" s="1"/>
  <c r="V85" i="18" s="1"/>
  <c r="W85" i="18" s="1"/>
  <c r="X85" i="18" s="1"/>
  <c r="Y85" i="18" s="1"/>
  <c r="Z85" i="18" s="1"/>
  <c r="AA85" i="18" s="1"/>
  <c r="AB85" i="18" s="1"/>
  <c r="AC85" i="18" s="1"/>
  <c r="AD85" i="18" s="1"/>
  <c r="AE85" i="18" s="1"/>
  <c r="AF85" i="18" s="1"/>
  <c r="AG85" i="18" s="1"/>
  <c r="AH85" i="18" s="1"/>
  <c r="AI85" i="18" s="1"/>
  <c r="AJ85" i="18" s="1"/>
  <c r="AK85" i="18" s="1"/>
  <c r="AL85" i="18" s="1"/>
  <c r="AM85" i="18" s="1"/>
  <c r="AN85" i="18" s="1"/>
  <c r="AO85" i="18" s="1"/>
  <c r="AP85" i="18" s="1"/>
  <c r="AQ85" i="18" s="1"/>
  <c r="AR85" i="18" s="1"/>
  <c r="AS85" i="18" s="1"/>
  <c r="AT85" i="18" s="1"/>
  <c r="AU85" i="18" s="1"/>
  <c r="AV85" i="18" s="1"/>
  <c r="AW85" i="18" s="1"/>
  <c r="AX85" i="18" s="1"/>
  <c r="AY85" i="18" s="1"/>
  <c r="AZ85" i="18" s="1"/>
  <c r="BA85" i="18" s="1"/>
  <c r="BB85" i="18" s="1"/>
  <c r="BC85" i="18" s="1"/>
  <c r="BD85" i="18" s="1"/>
  <c r="BE85" i="18" s="1"/>
  <c r="AT58" i="16"/>
  <c r="AS146" i="16"/>
  <c r="AS166" i="16"/>
  <c r="AS162" i="16" s="1"/>
  <c r="AS120" i="16"/>
  <c r="AS118" i="16" s="1"/>
  <c r="Z170" i="16"/>
  <c r="S168" i="16"/>
  <c r="AQ170" i="16"/>
  <c r="AM168" i="16"/>
  <c r="V168" i="16"/>
  <c r="AA168" i="16"/>
  <c r="U170" i="16"/>
  <c r="AC168" i="16"/>
  <c r="AQ168" i="16"/>
  <c r="Z168" i="16"/>
  <c r="AS151" i="16"/>
  <c r="AO166" i="16"/>
  <c r="AO162" i="16" s="1"/>
  <c r="AL166" i="16"/>
  <c r="AL162" i="16" s="1"/>
  <c r="AI166" i="16"/>
  <c r="AI162" i="16" s="1"/>
  <c r="AF166" i="16"/>
  <c r="AF162" i="16" s="1"/>
  <c r="AC166" i="16"/>
  <c r="AC162" i="16" s="1"/>
  <c r="AA166" i="16"/>
  <c r="AA162" i="16" s="1"/>
  <c r="Y166" i="16"/>
  <c r="Y162" i="16" s="1"/>
  <c r="AR166" i="16"/>
  <c r="AR162" i="16" s="1"/>
  <c r="AQ166" i="16"/>
  <c r="AQ162" i="16" s="1"/>
  <c r="AP166" i="16"/>
  <c r="AP162" i="16" s="1"/>
  <c r="AN166" i="16"/>
  <c r="AN162" i="16" s="1"/>
  <c r="AK166" i="16"/>
  <c r="AK162" i="16" s="1"/>
  <c r="AJ166" i="16"/>
  <c r="AJ162" i="16" s="1"/>
  <c r="AH166" i="16"/>
  <c r="AH162" i="16" s="1"/>
  <c r="AB166" i="16"/>
  <c r="AB162" i="16" s="1"/>
  <c r="T166" i="16"/>
  <c r="T162" i="16" s="1"/>
  <c r="R166" i="16"/>
  <c r="R162" i="16" s="1"/>
  <c r="AM166" i="16"/>
  <c r="AM162" i="16" s="1"/>
  <c r="AG166" i="16"/>
  <c r="AG162" i="16" s="1"/>
  <c r="AE166" i="16"/>
  <c r="AE162" i="16" s="1"/>
  <c r="AD166" i="16"/>
  <c r="AD162" i="16" s="1"/>
  <c r="Z166" i="16"/>
  <c r="Z162" i="16" s="1"/>
  <c r="S166" i="16"/>
  <c r="S162" i="16" s="1"/>
  <c r="S73" i="16"/>
  <c r="S142" i="16" s="1"/>
  <c r="R142" i="16"/>
  <c r="S170" i="16"/>
  <c r="AL168" i="16"/>
  <c r="AB170" i="16"/>
  <c r="O264" i="16"/>
  <c r="AE168" i="16"/>
  <c r="AG168" i="16"/>
  <c r="AB168" i="16"/>
  <c r="AI168" i="16"/>
  <c r="Y168" i="16"/>
  <c r="AA170" i="16"/>
  <c r="X166" i="16"/>
  <c r="X162" i="16" s="1"/>
  <c r="AQ151" i="16"/>
  <c r="AN151" i="16"/>
  <c r="AK151" i="16"/>
  <c r="AH151" i="16"/>
  <c r="AB151" i="16"/>
  <c r="Z151" i="16"/>
  <c r="V151" i="16"/>
  <c r="AO151" i="16"/>
  <c r="AO145" i="16" s="1"/>
  <c r="AM151" i="16"/>
  <c r="AL151" i="16"/>
  <c r="AI151" i="16"/>
  <c r="AG151" i="16"/>
  <c r="AF151" i="16"/>
  <c r="AE151" i="16"/>
  <c r="AD151" i="16"/>
  <c r="AC151" i="16"/>
  <c r="AA151" i="16"/>
  <c r="S151" i="16"/>
  <c r="S145" i="16" s="1"/>
  <c r="Y151" i="16"/>
  <c r="AS233" i="16"/>
  <c r="AP170" i="16"/>
  <c r="AK168" i="16"/>
  <c r="AC170" i="16"/>
  <c r="AR168" i="16"/>
  <c r="R168" i="16"/>
  <c r="W170" i="16"/>
  <c r="R170" i="16"/>
  <c r="O269" i="16"/>
  <c r="O274" i="16"/>
  <c r="W168" i="16"/>
  <c r="AP168" i="16"/>
  <c r="AJ168" i="16"/>
  <c r="S152" i="16"/>
  <c r="T152" i="16" s="1"/>
  <c r="U152" i="16" s="1"/>
  <c r="V152" i="16" s="1"/>
  <c r="W152" i="16" s="1"/>
  <c r="X152" i="16" s="1"/>
  <c r="Y152" i="16" s="1"/>
  <c r="Z152" i="16" s="1"/>
  <c r="AA152" i="16" s="1"/>
  <c r="AB152" i="16" s="1"/>
  <c r="AC152" i="16" s="1"/>
  <c r="AD152" i="16" s="1"/>
  <c r="AE152" i="16" s="1"/>
  <c r="AF152" i="16" s="1"/>
  <c r="AG152" i="16" s="1"/>
  <c r="AH152" i="16" s="1"/>
  <c r="AI152" i="16" s="1"/>
  <c r="AJ152" i="16" s="1"/>
  <c r="AK152" i="16" s="1"/>
  <c r="AL152" i="16" s="1"/>
  <c r="AM152" i="16" s="1"/>
  <c r="AN152" i="16" s="1"/>
  <c r="AO152" i="16" s="1"/>
  <c r="AP152" i="16" s="1"/>
  <c r="AQ152" i="16" s="1"/>
  <c r="AR152" i="16" s="1"/>
  <c r="AS152" i="16" s="1"/>
  <c r="AT152" i="16" s="1"/>
  <c r="AU152" i="16" s="1"/>
  <c r="AV152" i="16" s="1"/>
  <c r="AW152" i="16" s="1"/>
  <c r="AX152" i="16" s="1"/>
  <c r="AY152" i="16" s="1"/>
  <c r="AZ152" i="16" s="1"/>
  <c r="BA152" i="16" s="1"/>
  <c r="BB152" i="16" s="1"/>
  <c r="BC152" i="16" s="1"/>
  <c r="BD152" i="16" s="1"/>
  <c r="BE152" i="16" s="1"/>
  <c r="R151" i="16"/>
  <c r="U166" i="16"/>
  <c r="U162" i="16" s="1"/>
  <c r="W166" i="16"/>
  <c r="W162" i="16" s="1"/>
  <c r="X151" i="16"/>
  <c r="AJ151" i="16"/>
  <c r="AP151" i="16"/>
  <c r="AR151" i="16"/>
  <c r="AP146" i="16"/>
  <c r="AJ146" i="16"/>
  <c r="AJ145" i="16" s="1"/>
  <c r="AE146" i="16"/>
  <c r="X146" i="16"/>
  <c r="U146" i="16"/>
  <c r="U145" i="16" s="1"/>
  <c r="AE190" i="15"/>
  <c r="AM184" i="15"/>
  <c r="X164" i="15"/>
  <c r="AQ164" i="15"/>
  <c r="AG164" i="15"/>
  <c r="Y164" i="15"/>
  <c r="S184" i="15"/>
  <c r="AI188" i="15"/>
  <c r="AD184" i="15"/>
  <c r="AN164" i="15"/>
  <c r="AA159" i="15"/>
  <c r="S182" i="15"/>
  <c r="S178" i="15" s="1"/>
  <c r="AJ184" i="15"/>
  <c r="AL164" i="15"/>
  <c r="AB159" i="15"/>
  <c r="Z164" i="15"/>
  <c r="U188" i="15"/>
  <c r="W186" i="15"/>
  <c r="AI164" i="15"/>
  <c r="V184" i="15"/>
  <c r="V186" i="15"/>
  <c r="AF188" i="15"/>
  <c r="AE186" i="15"/>
  <c r="AH184" i="15"/>
  <c r="U186" i="15"/>
  <c r="AQ184" i="15"/>
  <c r="AO159" i="15"/>
  <c r="AE159" i="15"/>
  <c r="AJ159" i="15"/>
  <c r="T182" i="15"/>
  <c r="T178" i="15" s="1"/>
  <c r="V159" i="15"/>
  <c r="V164" i="15"/>
  <c r="AD190" i="15"/>
  <c r="AH186" i="15"/>
  <c r="T188" i="15"/>
  <c r="S188" i="15"/>
  <c r="AA186" i="15"/>
  <c r="U190" i="15"/>
  <c r="T184" i="15"/>
  <c r="AI184" i="15"/>
  <c r="R188" i="15"/>
  <c r="T190" i="15"/>
  <c r="Y186" i="15"/>
  <c r="AK190" i="15"/>
  <c r="Y190" i="15"/>
  <c r="AL188" i="15"/>
  <c r="AJ164" i="15"/>
  <c r="U164" i="15"/>
  <c r="AC164" i="15"/>
  <c r="AE164" i="15"/>
  <c r="AG188" i="15"/>
  <c r="R136" i="15"/>
  <c r="W188" i="15"/>
  <c r="AC188" i="15"/>
  <c r="W184" i="15"/>
  <c r="AB186" i="15"/>
  <c r="X184" i="15"/>
  <c r="AJ190" i="15"/>
  <c r="AO184" i="15"/>
  <c r="Z190" i="15"/>
  <c r="V188" i="15"/>
  <c r="AH188" i="15"/>
  <c r="AK186" i="15"/>
  <c r="AG184" i="15"/>
  <c r="V190" i="15"/>
  <c r="Z188" i="15"/>
  <c r="R184" i="15"/>
  <c r="R129" i="15"/>
  <c r="AH159" i="15"/>
  <c r="AF164" i="15"/>
  <c r="AQ159" i="15"/>
  <c r="Z159" i="15"/>
  <c r="AP159" i="15"/>
  <c r="AM164" i="15"/>
  <c r="S164" i="15"/>
  <c r="AD159" i="15"/>
  <c r="AA182" i="15"/>
  <c r="AA178" i="15" s="1"/>
  <c r="AN184" i="15"/>
  <c r="AC184" i="15"/>
  <c r="AO164" i="15"/>
  <c r="AC186" i="15"/>
  <c r="AB190" i="15"/>
  <c r="AH190" i="15"/>
  <c r="AB188" i="15"/>
  <c r="AD188" i="15"/>
  <c r="AQ188" i="15"/>
  <c r="AA184" i="15"/>
  <c r="Z186" i="15"/>
  <c r="AO188" i="15"/>
  <c r="Y188" i="15"/>
  <c r="X186" i="15"/>
  <c r="Y184" i="15"/>
  <c r="T186" i="15"/>
  <c r="AI186" i="15"/>
  <c r="AA188" i="15"/>
  <c r="AN188" i="15"/>
  <c r="AF190" i="15"/>
  <c r="Z184" i="15"/>
  <c r="AJ186" i="15"/>
  <c r="X188" i="15"/>
  <c r="AA190" i="15"/>
  <c r="U184" i="15"/>
  <c r="AJ188" i="15"/>
  <c r="AL184" i="15"/>
  <c r="T164" i="15"/>
  <c r="T158" i="15" s="1"/>
  <c r="AK164" i="15"/>
  <c r="AP164" i="15"/>
  <c r="AF184" i="15"/>
  <c r="R164" i="15"/>
  <c r="O71" i="15"/>
  <c r="AF219" i="15" s="1"/>
  <c r="R190" i="15"/>
  <c r="S95" i="15"/>
  <c r="T95" i="15" s="1"/>
  <c r="U95" i="15" s="1"/>
  <c r="V95" i="15" s="1"/>
  <c r="W95" i="15" s="1"/>
  <c r="X95" i="15" s="1"/>
  <c r="Y95" i="15" s="1"/>
  <c r="Z95" i="15" s="1"/>
  <c r="AA95" i="15" s="1"/>
  <c r="AB95" i="15" s="1"/>
  <c r="AC95" i="15" s="1"/>
  <c r="AD95" i="15" s="1"/>
  <c r="AE95" i="15" s="1"/>
  <c r="AF95" i="15" s="1"/>
  <c r="AG95" i="15" s="1"/>
  <c r="AH95" i="15" s="1"/>
  <c r="AI95" i="15" s="1"/>
  <c r="AJ95" i="15" s="1"/>
  <c r="AK95" i="15" s="1"/>
  <c r="AL95" i="15" s="1"/>
  <c r="AM95" i="15" s="1"/>
  <c r="AN95" i="15" s="1"/>
  <c r="AO95" i="15" s="1"/>
  <c r="AP95" i="15" s="1"/>
  <c r="AQ95" i="15" s="1"/>
  <c r="AR95" i="15" s="1"/>
  <c r="AS95" i="15" s="1"/>
  <c r="AT95" i="15" s="1"/>
  <c r="AU95" i="15" s="1"/>
  <c r="AV95" i="15" s="1"/>
  <c r="AW95" i="15" s="1"/>
  <c r="AX95" i="15" s="1"/>
  <c r="AY95" i="15" s="1"/>
  <c r="AZ95" i="15" s="1"/>
  <c r="BA95" i="15" s="1"/>
  <c r="BB95" i="15" s="1"/>
  <c r="BC95" i="15" s="1"/>
  <c r="BD95" i="15" s="1"/>
  <c r="BE95" i="15" s="1"/>
  <c r="R145" i="15"/>
  <c r="S145" i="15" s="1"/>
  <c r="R146" i="15"/>
  <c r="S146" i="15" s="1"/>
  <c r="T146" i="15" s="1"/>
  <c r="U146" i="15" s="1"/>
  <c r="V146" i="15" s="1"/>
  <c r="W146" i="15" s="1"/>
  <c r="X146" i="15" s="1"/>
  <c r="Y146" i="15" s="1"/>
  <c r="Z146" i="15" s="1"/>
  <c r="AA146" i="15" s="1"/>
  <c r="AB146" i="15" s="1"/>
  <c r="AC146" i="15" s="1"/>
  <c r="S156" i="15"/>
  <c r="R155" i="15"/>
  <c r="AS61" i="15"/>
  <c r="AR182" i="15"/>
  <c r="AR178" i="15" s="1"/>
  <c r="AR164" i="15"/>
  <c r="AR188" i="15"/>
  <c r="AR159" i="15"/>
  <c r="AR184" i="15"/>
  <c r="O82" i="15"/>
  <c r="R81" i="15" s="1"/>
  <c r="AK129" i="15"/>
  <c r="AK127" i="15" s="1"/>
  <c r="AZ129" i="15"/>
  <c r="AZ127" i="15" s="1"/>
  <c r="AA129" i="15"/>
  <c r="AA127" i="15" s="1"/>
  <c r="AT129" i="15"/>
  <c r="AT127" i="15" s="1"/>
  <c r="T129" i="15"/>
  <c r="T127" i="15" s="1"/>
  <c r="AU129" i="15"/>
  <c r="AU127" i="15" s="1"/>
  <c r="S129" i="15"/>
  <c r="S127" i="15" s="1"/>
  <c r="AC129" i="15"/>
  <c r="AC127" i="15" s="1"/>
  <c r="V129" i="15"/>
  <c r="V127" i="15" s="1"/>
  <c r="AJ129" i="15"/>
  <c r="AJ127" i="15" s="1"/>
  <c r="AQ129" i="15"/>
  <c r="AQ127" i="15" s="1"/>
  <c r="AL129" i="15"/>
  <c r="AL127" i="15" s="1"/>
  <c r="S165" i="15"/>
  <c r="T165" i="15" s="1"/>
  <c r="U165" i="15" s="1"/>
  <c r="V165" i="15" s="1"/>
  <c r="W165" i="15" s="1"/>
  <c r="X165" i="15" s="1"/>
  <c r="Y165" i="15" s="1"/>
  <c r="Z165" i="15" s="1"/>
  <c r="AA165" i="15" s="1"/>
  <c r="AB165" i="15" s="1"/>
  <c r="AC165" i="15" s="1"/>
  <c r="AD165" i="15" s="1"/>
  <c r="AE165" i="15" s="1"/>
  <c r="AF165" i="15" s="1"/>
  <c r="AG165" i="15" s="1"/>
  <c r="AH165" i="15" s="1"/>
  <c r="AI165" i="15" s="1"/>
  <c r="AJ165" i="15" s="1"/>
  <c r="AK165" i="15" s="1"/>
  <c r="AL165" i="15" s="1"/>
  <c r="AM165" i="15" s="1"/>
  <c r="AN165" i="15" s="1"/>
  <c r="AO165" i="15" s="1"/>
  <c r="AP165" i="15" s="1"/>
  <c r="AQ165" i="15" s="1"/>
  <c r="AR165" i="15" s="1"/>
  <c r="AS165" i="15" s="1"/>
  <c r="AT165" i="15" s="1"/>
  <c r="AU165" i="15" s="1"/>
  <c r="AV165" i="15" s="1"/>
  <c r="AW165" i="15" s="1"/>
  <c r="AX165" i="15" s="1"/>
  <c r="AY165" i="15" s="1"/>
  <c r="AZ165" i="15" s="1"/>
  <c r="BA165" i="15" s="1"/>
  <c r="BB165" i="15" s="1"/>
  <c r="BC165" i="15" s="1"/>
  <c r="BD165" i="15" s="1"/>
  <c r="BE165" i="15" s="1"/>
  <c r="U159" i="15"/>
  <c r="AK159" i="15"/>
  <c r="AC159" i="15"/>
  <c r="AN159" i="15"/>
  <c r="S159" i="15"/>
  <c r="AI159" i="15"/>
  <c r="AF159" i="15"/>
  <c r="AL159" i="15"/>
  <c r="AG159" i="15"/>
  <c r="R159" i="15"/>
  <c r="AM159" i="15"/>
  <c r="BD129" i="15"/>
  <c r="BD127" i="15" s="1"/>
  <c r="AB129" i="15"/>
  <c r="AB127" i="15" s="1"/>
  <c r="AG129" i="15"/>
  <c r="AG127" i="15" s="1"/>
  <c r="AO129" i="15"/>
  <c r="AO127" i="15" s="1"/>
  <c r="AF129" i="15"/>
  <c r="AF127" i="15" s="1"/>
  <c r="AS129" i="15"/>
  <c r="AS127" i="15" s="1"/>
  <c r="AR129" i="15"/>
  <c r="AR127" i="15" s="1"/>
  <c r="Z129" i="15"/>
  <c r="Z127" i="15" s="1"/>
  <c r="Y159" i="15"/>
  <c r="W159" i="15"/>
  <c r="W158" i="15" s="1"/>
  <c r="AG190" i="15"/>
  <c r="AI190" i="15"/>
  <c r="S186" i="15"/>
  <c r="AF186" i="15"/>
  <c r="S190" i="15"/>
  <c r="AG186" i="15"/>
  <c r="W190" i="15"/>
  <c r="AD186" i="15"/>
  <c r="X190" i="15"/>
  <c r="R186" i="15"/>
  <c r="W129" i="15"/>
  <c r="W127" i="15" s="1"/>
  <c r="X129" i="15"/>
  <c r="X127" i="15" s="1"/>
  <c r="AD129" i="15"/>
  <c r="AD127" i="15" s="1"/>
  <c r="AI129" i="15"/>
  <c r="AI127" i="15" s="1"/>
  <c r="AB178" i="15"/>
  <c r="Y182" i="15"/>
  <c r="Y178" i="15" s="1"/>
  <c r="U182" i="15"/>
  <c r="U178" i="15" s="1"/>
  <c r="AG182" i="15"/>
  <c r="AG178" i="15" s="1"/>
  <c r="AM182" i="15"/>
  <c r="AM178" i="15" s="1"/>
  <c r="AE182" i="15"/>
  <c r="AE178" i="15" s="1"/>
  <c r="W182" i="15"/>
  <c r="W178" i="15" s="1"/>
  <c r="AS58" i="1"/>
  <c r="X119" i="15"/>
  <c r="Y121" i="15"/>
  <c r="Y119" i="15" s="1"/>
  <c r="V119" i="15"/>
  <c r="T119" i="15"/>
  <c r="U119" i="15"/>
  <c r="W119" i="15"/>
  <c r="S119" i="15"/>
  <c r="R119" i="15"/>
  <c r="R133" i="16"/>
  <c r="S133" i="16" s="1"/>
  <c r="T133" i="16" s="1"/>
  <c r="U133" i="16" s="1"/>
  <c r="R185" i="18"/>
  <c r="R133" i="18"/>
  <c r="R120" i="18"/>
  <c r="Y145" i="16" l="1"/>
  <c r="AG146" i="18"/>
  <c r="S78" i="16"/>
  <c r="T78" i="16" s="1"/>
  <c r="AP169" i="16"/>
  <c r="AB145" i="16"/>
  <c r="AG145" i="16"/>
  <c r="O260" i="16"/>
  <c r="O275" i="16"/>
  <c r="AA32" i="16" s="1"/>
  <c r="O270" i="16"/>
  <c r="AA31" i="16" s="1"/>
  <c r="AL145" i="16"/>
  <c r="O312" i="15"/>
  <c r="O311" i="15"/>
  <c r="O306" i="15"/>
  <c r="AD146" i="18"/>
  <c r="S78" i="18"/>
  <c r="S190" i="18" s="1"/>
  <c r="R123" i="18"/>
  <c r="R118" i="18" s="1"/>
  <c r="O307" i="15"/>
  <c r="AH158" i="15"/>
  <c r="U158" i="15"/>
  <c r="AD158" i="15"/>
  <c r="AG212" i="1"/>
  <c r="AC212" i="1"/>
  <c r="AR220" i="1"/>
  <c r="U212" i="1"/>
  <c r="AA220" i="1"/>
  <c r="AM220" i="1"/>
  <c r="R212" i="1"/>
  <c r="T145" i="16"/>
  <c r="R123" i="16"/>
  <c r="R118" i="16" s="1"/>
  <c r="AL169" i="16"/>
  <c r="V146" i="18"/>
  <c r="AN146" i="18"/>
  <c r="AF145" i="16"/>
  <c r="W145" i="16"/>
  <c r="W200" i="18"/>
  <c r="X210" i="18" s="1"/>
  <c r="X146" i="18"/>
  <c r="AF169" i="16"/>
  <c r="AB169" i="16"/>
  <c r="Z169" i="16"/>
  <c r="AR169" i="16"/>
  <c r="AE169" i="16"/>
  <c r="AA169" i="16"/>
  <c r="U169" i="16"/>
  <c r="AQ169" i="16"/>
  <c r="R133" i="15"/>
  <c r="R127" i="15" s="1"/>
  <c r="Q286" i="15" s="1"/>
  <c r="AM212" i="1"/>
  <c r="AP220" i="1"/>
  <c r="W212" i="1"/>
  <c r="Y212" i="1"/>
  <c r="R220" i="1"/>
  <c r="S212" i="1"/>
  <c r="AJ220" i="1"/>
  <c r="AD212" i="1"/>
  <c r="AC220" i="1"/>
  <c r="AN220" i="1"/>
  <c r="Z220" i="1"/>
  <c r="AR212" i="1"/>
  <c r="AE212" i="1"/>
  <c r="AI220" i="1"/>
  <c r="AL212" i="1"/>
  <c r="AK220" i="1"/>
  <c r="Z212" i="1"/>
  <c r="Y220" i="1"/>
  <c r="W220" i="1"/>
  <c r="AP212" i="1"/>
  <c r="AO220" i="1"/>
  <c r="AH212" i="1"/>
  <c r="AG220" i="1"/>
  <c r="V212" i="1"/>
  <c r="U220" i="1"/>
  <c r="S220" i="1"/>
  <c r="T212" i="1"/>
  <c r="R146" i="18"/>
  <c r="AF146" i="18"/>
  <c r="AP146" i="18"/>
  <c r="AK146" i="18"/>
  <c r="Z146" i="18"/>
  <c r="T146" i="18"/>
  <c r="AI145" i="16"/>
  <c r="AE145" i="16"/>
  <c r="AR145" i="16"/>
  <c r="AA145" i="16"/>
  <c r="AQ145" i="16"/>
  <c r="AR148" i="1"/>
  <c r="R256" i="1"/>
  <c r="R264" i="1"/>
  <c r="S264" i="1"/>
  <c r="Q251" i="1"/>
  <c r="S256" i="1"/>
  <c r="Q252" i="1"/>
  <c r="AS154" i="1"/>
  <c r="AS120" i="1"/>
  <c r="AS118" i="1" s="1"/>
  <c r="AS149" i="1"/>
  <c r="AS236" i="1"/>
  <c r="AS171" i="1"/>
  <c r="AS202" i="1"/>
  <c r="AS169" i="1"/>
  <c r="AS165" i="1" s="1"/>
  <c r="AS173" i="1"/>
  <c r="AS172" i="1" s="1"/>
  <c r="T78" i="1"/>
  <c r="S192" i="1"/>
  <c r="O107" i="1"/>
  <c r="U137" i="1"/>
  <c r="V133" i="1"/>
  <c r="T104" i="1"/>
  <c r="S183" i="1"/>
  <c r="S265" i="1" s="1"/>
  <c r="V187" i="1"/>
  <c r="T145" i="1"/>
  <c r="T256" i="1"/>
  <c r="U146" i="1"/>
  <c r="T264" i="1"/>
  <c r="R258" i="1"/>
  <c r="R270" i="1"/>
  <c r="R225" i="1"/>
  <c r="R191" i="1"/>
  <c r="R185" i="1" s="1"/>
  <c r="S103" i="1"/>
  <c r="R99" i="1"/>
  <c r="R219" i="15"/>
  <c r="S236" i="15" s="1"/>
  <c r="AE219" i="15"/>
  <c r="AF236" i="15" s="1"/>
  <c r="AB158" i="15"/>
  <c r="AA158" i="15"/>
  <c r="R185" i="15"/>
  <c r="AG185" i="15"/>
  <c r="AI189" i="15"/>
  <c r="U210" i="15"/>
  <c r="T153" i="15"/>
  <c r="S153" i="15"/>
  <c r="AR146" i="18"/>
  <c r="AQ146" i="18"/>
  <c r="AI146" i="18"/>
  <c r="S219" i="15"/>
  <c r="S233" i="15" s="1"/>
  <c r="AD219" i="15"/>
  <c r="AE236" i="15" s="1"/>
  <c r="T219" i="15"/>
  <c r="U236" i="15" s="1"/>
  <c r="AO158" i="15"/>
  <c r="X158" i="15"/>
  <c r="AD185" i="15"/>
  <c r="AF185" i="15"/>
  <c r="AB219" i="15"/>
  <c r="AB252" i="15" s="1"/>
  <c r="Q219" i="15"/>
  <c r="AH189" i="15"/>
  <c r="AK185" i="15"/>
  <c r="AK189" i="15"/>
  <c r="AG236" i="15"/>
  <c r="R189" i="15"/>
  <c r="AK200" i="18"/>
  <c r="AL210" i="18" s="1"/>
  <c r="AC146" i="18"/>
  <c r="AF170" i="18"/>
  <c r="AB200" i="18"/>
  <c r="AC210" i="18" s="1"/>
  <c r="AA200" i="18"/>
  <c r="AA218" i="18" s="1"/>
  <c r="AL170" i="18"/>
  <c r="AJ146" i="18"/>
  <c r="V170" i="18"/>
  <c r="AO170" i="18"/>
  <c r="X170" i="18"/>
  <c r="AM146" i="18"/>
  <c r="AM170" i="18"/>
  <c r="Y170" i="18"/>
  <c r="AQ200" i="18"/>
  <c r="AR210" i="18" s="1"/>
  <c r="AL146" i="18"/>
  <c r="AH146" i="18"/>
  <c r="AE170" i="18"/>
  <c r="AR170" i="18"/>
  <c r="AR200" i="18"/>
  <c r="AR218" i="18" s="1"/>
  <c r="AC170" i="18"/>
  <c r="T170" i="18"/>
  <c r="W170" i="18"/>
  <c r="O271" i="18"/>
  <c r="AA31" i="18" s="1"/>
  <c r="O261" i="18"/>
  <c r="AD170" i="18"/>
  <c r="AH200" i="18"/>
  <c r="AI210" i="18" s="1"/>
  <c r="AP170" i="18"/>
  <c r="AA170" i="18"/>
  <c r="R200" i="18"/>
  <c r="AD200" i="18"/>
  <c r="AE210" i="18" s="1"/>
  <c r="AL200" i="18"/>
  <c r="AM210" i="18" s="1"/>
  <c r="T200" i="18"/>
  <c r="S170" i="18"/>
  <c r="U200" i="18"/>
  <c r="V200" i="18"/>
  <c r="AE146" i="18"/>
  <c r="R170" i="18"/>
  <c r="AP200" i="18"/>
  <c r="AQ170" i="18"/>
  <c r="S200" i="18"/>
  <c r="T210" i="18" s="1"/>
  <c r="AF200" i="18"/>
  <c r="AG210" i="18" s="1"/>
  <c r="AJ200" i="18"/>
  <c r="AO200" i="18"/>
  <c r="AP210" i="18" s="1"/>
  <c r="Z200" i="18"/>
  <c r="AA210" i="18" s="1"/>
  <c r="AS200" i="18"/>
  <c r="AB170" i="18"/>
  <c r="AG200" i="18"/>
  <c r="AH210" i="18" s="1"/>
  <c r="AS147" i="18"/>
  <c r="AS171" i="18"/>
  <c r="AS170" i="18" s="1"/>
  <c r="AS152" i="18"/>
  <c r="AT58" i="18"/>
  <c r="AS120" i="18"/>
  <c r="AS118" i="18" s="1"/>
  <c r="AS167" i="18"/>
  <c r="AS163" i="18" s="1"/>
  <c r="AS169" i="18"/>
  <c r="AN170" i="18"/>
  <c r="U146" i="18"/>
  <c r="Y200" i="18"/>
  <c r="Z210" i="18" s="1"/>
  <c r="AN200" i="18"/>
  <c r="AM200" i="18"/>
  <c r="AN210" i="18" s="1"/>
  <c r="Q200" i="18"/>
  <c r="Z170" i="18"/>
  <c r="AI200" i="18"/>
  <c r="X200" i="18"/>
  <c r="Y210" i="18" s="1"/>
  <c r="U170" i="18"/>
  <c r="AE200" i="18"/>
  <c r="AF210" i="18" s="1"/>
  <c r="S146" i="18"/>
  <c r="W146" i="18"/>
  <c r="AC218" i="18"/>
  <c r="AA146" i="18"/>
  <c r="AC145" i="16"/>
  <c r="AD145" i="16"/>
  <c r="V145" i="16"/>
  <c r="AK145" i="16"/>
  <c r="Z145" i="16"/>
  <c r="AN145" i="16"/>
  <c r="U199" i="16"/>
  <c r="W199" i="16"/>
  <c r="X209" i="16" s="1"/>
  <c r="S199" i="16"/>
  <c r="T209" i="16" s="1"/>
  <c r="Z199" i="16"/>
  <c r="AA209" i="16" s="1"/>
  <c r="AC199" i="16"/>
  <c r="AD209" i="16" s="1"/>
  <c r="AH199" i="16"/>
  <c r="AO199" i="16"/>
  <c r="AD199" i="16"/>
  <c r="AN199" i="16"/>
  <c r="AR199" i="16"/>
  <c r="AS209" i="16" s="1"/>
  <c r="AI199" i="16"/>
  <c r="AJ209" i="16" s="1"/>
  <c r="V199" i="16"/>
  <c r="W209" i="16" s="1"/>
  <c r="AG199" i="16"/>
  <c r="AH209" i="16" s="1"/>
  <c r="AP199" i="16"/>
  <c r="AQ209" i="16" s="1"/>
  <c r="R199" i="16"/>
  <c r="S209" i="16" s="1"/>
  <c r="Q199" i="16"/>
  <c r="AE199" i="16"/>
  <c r="AF209" i="16" s="1"/>
  <c r="AJ199" i="16"/>
  <c r="AK209" i="16" s="1"/>
  <c r="AM199" i="16"/>
  <c r="AN209" i="16" s="1"/>
  <c r="AB199" i="16"/>
  <c r="AC209" i="16" s="1"/>
  <c r="AK199" i="16"/>
  <c r="AL209" i="16" s="1"/>
  <c r="AF199" i="16"/>
  <c r="AG209" i="16" s="1"/>
  <c r="Y199" i="16"/>
  <c r="Z209" i="16" s="1"/>
  <c r="AL199" i="16"/>
  <c r="AM209" i="16" s="1"/>
  <c r="T199" i="16"/>
  <c r="AA199" i="16"/>
  <c r="AB209" i="16" s="1"/>
  <c r="AQ199" i="16"/>
  <c r="AR209" i="16" s="1"/>
  <c r="X199" i="16"/>
  <c r="AM169" i="16"/>
  <c r="V169" i="16"/>
  <c r="R145" i="16"/>
  <c r="R169" i="16"/>
  <c r="AM145" i="16"/>
  <c r="S169" i="16"/>
  <c r="T169" i="16"/>
  <c r="Y169" i="16"/>
  <c r="AD169" i="16"/>
  <c r="AO169" i="16"/>
  <c r="AS199" i="16"/>
  <c r="AS217" i="16" s="1"/>
  <c r="W169" i="16"/>
  <c r="AC169" i="16"/>
  <c r="AH145" i="16"/>
  <c r="AN169" i="16"/>
  <c r="AS169" i="16"/>
  <c r="X169" i="16"/>
  <c r="AJ158" i="15"/>
  <c r="Y158" i="15"/>
  <c r="AC158" i="15"/>
  <c r="AP145" i="16"/>
  <c r="Z121" i="15"/>
  <c r="Z119" i="15" s="1"/>
  <c r="AK158" i="15"/>
  <c r="Z158" i="15"/>
  <c r="R104" i="15"/>
  <c r="R125" i="15" s="1"/>
  <c r="AA31" i="1"/>
  <c r="AA32" i="1"/>
  <c r="AG158" i="15"/>
  <c r="X145" i="16"/>
  <c r="AL158" i="15"/>
  <c r="AE189" i="15"/>
  <c r="AQ158" i="15"/>
  <c r="AE158" i="15"/>
  <c r="Y146" i="18"/>
  <c r="S137" i="18"/>
  <c r="T73" i="18"/>
  <c r="T73" i="16"/>
  <c r="S137" i="16"/>
  <c r="AS145" i="16"/>
  <c r="AT151" i="16"/>
  <c r="AT166" i="16"/>
  <c r="AT162" i="16" s="1"/>
  <c r="AT170" i="16"/>
  <c r="AT169" i="16" s="1"/>
  <c r="AU58" i="16"/>
  <c r="AT146" i="16"/>
  <c r="AT145" i="16" s="1"/>
  <c r="AT233" i="16"/>
  <c r="AT120" i="16"/>
  <c r="AT118" i="16" s="1"/>
  <c r="AT199" i="16"/>
  <c r="AT168" i="16"/>
  <c r="AN158" i="15"/>
  <c r="R158" i="15"/>
  <c r="R142" i="15" s="1"/>
  <c r="AI158" i="15"/>
  <c r="AF250" i="15"/>
  <c r="U189" i="15"/>
  <c r="AH185" i="15"/>
  <c r="V158" i="15"/>
  <c r="S105" i="15"/>
  <c r="T105" i="15" s="1"/>
  <c r="AM158" i="15"/>
  <c r="AF158" i="15"/>
  <c r="AE185" i="15"/>
  <c r="AP158" i="15"/>
  <c r="W189" i="15"/>
  <c r="S185" i="15"/>
  <c r="AR219" i="15"/>
  <c r="AS236" i="15" s="1"/>
  <c r="S158" i="15"/>
  <c r="AI219" i="15"/>
  <c r="AI250" i="15" s="1"/>
  <c r="AH219" i="15"/>
  <c r="AI236" i="15" s="1"/>
  <c r="X219" i="15"/>
  <c r="AJ185" i="15"/>
  <c r="AI185" i="15"/>
  <c r="T185" i="15"/>
  <c r="AB189" i="15"/>
  <c r="AJ189" i="15"/>
  <c r="AA185" i="15"/>
  <c r="AD189" i="15"/>
  <c r="AR158" i="15"/>
  <c r="AA219" i="15"/>
  <c r="W219" i="15"/>
  <c r="W252" i="15" s="1"/>
  <c r="AO219" i="15"/>
  <c r="AO252" i="15" s="1"/>
  <c r="AJ219" i="15"/>
  <c r="V219" i="15"/>
  <c r="W236" i="15" s="1"/>
  <c r="AQ219" i="15"/>
  <c r="AQ252" i="15" s="1"/>
  <c r="AK219" i="15"/>
  <c r="AL236" i="15" s="1"/>
  <c r="AP219" i="15"/>
  <c r="AQ236" i="15" s="1"/>
  <c r="AG219" i="15"/>
  <c r="AN219" i="15"/>
  <c r="AN252" i="15" s="1"/>
  <c r="AC219" i="15"/>
  <c r="AC250" i="15" s="1"/>
  <c r="U219" i="15"/>
  <c r="U233" i="15" s="1"/>
  <c r="Z185" i="15"/>
  <c r="W185" i="15"/>
  <c r="AC189" i="15"/>
  <c r="AC185" i="15"/>
  <c r="V189" i="15"/>
  <c r="T189" i="15"/>
  <c r="X189" i="15"/>
  <c r="S189" i="15"/>
  <c r="AG189" i="15"/>
  <c r="AL219" i="15"/>
  <c r="AL252" i="15" s="1"/>
  <c r="Y185" i="15"/>
  <c r="AM219" i="15"/>
  <c r="AN236" i="15" s="1"/>
  <c r="Y219" i="15"/>
  <c r="Y250" i="15" s="1"/>
  <c r="Z219" i="15"/>
  <c r="AA236" i="15" s="1"/>
  <c r="AA189" i="15"/>
  <c r="AF189" i="15"/>
  <c r="X185" i="15"/>
  <c r="U185" i="15"/>
  <c r="Z189" i="15"/>
  <c r="AB185" i="15"/>
  <c r="Y189" i="15"/>
  <c r="V185" i="15"/>
  <c r="R209" i="15"/>
  <c r="R152" i="15" s="1"/>
  <c r="S81" i="15"/>
  <c r="AS182" i="15"/>
  <c r="AS178" i="15" s="1"/>
  <c r="AT61" i="15"/>
  <c r="AS159" i="15"/>
  <c r="AS164" i="15"/>
  <c r="AS184" i="15"/>
  <c r="AS188" i="15"/>
  <c r="R175" i="15"/>
  <c r="R173" i="15" s="1"/>
  <c r="R170" i="15" s="1"/>
  <c r="R10" i="51" s="1"/>
  <c r="AS219" i="15"/>
  <c r="AT236" i="15" s="1"/>
  <c r="T156" i="15"/>
  <c r="S155" i="15"/>
  <c r="S175" i="15" s="1"/>
  <c r="S173" i="15" s="1"/>
  <c r="S170" i="15" s="1"/>
  <c r="AF252" i="15"/>
  <c r="AT58" i="1"/>
  <c r="S133" i="18"/>
  <c r="R292" i="15"/>
  <c r="R304" i="15"/>
  <c r="R103" i="18"/>
  <c r="S104" i="18"/>
  <c r="R181" i="18"/>
  <c r="R278" i="18" s="1"/>
  <c r="S185" i="18"/>
  <c r="V133" i="16"/>
  <c r="T145" i="15"/>
  <c r="AD146" i="15"/>
  <c r="S104" i="16"/>
  <c r="R103" i="16"/>
  <c r="O106" i="16" s="1"/>
  <c r="O230" i="16" s="1"/>
  <c r="R180" i="16"/>
  <c r="V184" i="16"/>
  <c r="T204" i="15"/>
  <c r="S189" i="16" l="1"/>
  <c r="R290" i="15"/>
  <c r="R289" i="15" s="1"/>
  <c r="R298" i="15"/>
  <c r="R258" i="15"/>
  <c r="R247" i="15"/>
  <c r="AA31" i="15"/>
  <c r="R209" i="16"/>
  <c r="AA32" i="15"/>
  <c r="T78" i="18"/>
  <c r="U78" i="18" s="1"/>
  <c r="W218" i="18"/>
  <c r="Y218" i="18"/>
  <c r="R252" i="15"/>
  <c r="R241" i="15"/>
  <c r="AA217" i="16"/>
  <c r="W217" i="16"/>
  <c r="V217" i="16"/>
  <c r="AP217" i="16"/>
  <c r="AI217" i="16"/>
  <c r="AR217" i="16"/>
  <c r="O211" i="1"/>
  <c r="R255" i="1"/>
  <c r="AS220" i="1"/>
  <c r="AB218" i="18"/>
  <c r="AM218" i="18"/>
  <c r="AB210" i="18"/>
  <c r="AD218" i="18"/>
  <c r="AK218" i="18"/>
  <c r="S218" i="18"/>
  <c r="Z218" i="18"/>
  <c r="AQ218" i="18"/>
  <c r="AS148" i="1"/>
  <c r="O100" i="1"/>
  <c r="R210" i="1"/>
  <c r="R136" i="1"/>
  <c r="U104" i="1"/>
  <c r="T183" i="1"/>
  <c r="T265" i="1" s="1"/>
  <c r="U78" i="1"/>
  <c r="T192" i="1"/>
  <c r="AS212" i="1"/>
  <c r="AT149" i="1"/>
  <c r="AT120" i="1"/>
  <c r="AT118" i="1" s="1"/>
  <c r="AT212" i="1" s="1"/>
  <c r="AT169" i="1"/>
  <c r="AT165" i="1" s="1"/>
  <c r="AT171" i="1"/>
  <c r="AT173" i="1"/>
  <c r="AT172" i="1" s="1"/>
  <c r="AT154" i="1"/>
  <c r="AT236" i="1"/>
  <c r="AT202" i="1"/>
  <c r="T103" i="1"/>
  <c r="S99" i="1"/>
  <c r="W187" i="1"/>
  <c r="V137" i="1"/>
  <c r="R198" i="1"/>
  <c r="R197" i="1" s="1"/>
  <c r="R195" i="1" s="1"/>
  <c r="R7" i="54" s="1"/>
  <c r="R228" i="1"/>
  <c r="U145" i="1"/>
  <c r="V146" i="1"/>
  <c r="U256" i="1"/>
  <c r="U264" i="1"/>
  <c r="S225" i="1"/>
  <c r="S258" i="1"/>
  <c r="S255" i="1" s="1"/>
  <c r="S270" i="1"/>
  <c r="W133" i="1"/>
  <c r="S191" i="1"/>
  <c r="S185" i="1" s="1"/>
  <c r="R233" i="15"/>
  <c r="AE252" i="15"/>
  <c r="R250" i="15"/>
  <c r="AE250" i="15"/>
  <c r="AL250" i="15"/>
  <c r="AN250" i="15"/>
  <c r="AR252" i="15"/>
  <c r="U153" i="15"/>
  <c r="V210" i="15"/>
  <c r="R210" i="18"/>
  <c r="S247" i="15"/>
  <c r="S252" i="15"/>
  <c r="S250" i="15"/>
  <c r="R236" i="15"/>
  <c r="AB250" i="15"/>
  <c r="R303" i="15"/>
  <c r="T233" i="15"/>
  <c r="AM250" i="15"/>
  <c r="AD252" i="15"/>
  <c r="AO236" i="15"/>
  <c r="AD250" i="15"/>
  <c r="AC236" i="15"/>
  <c r="T252" i="15"/>
  <c r="T236" i="15"/>
  <c r="Q285" i="15"/>
  <c r="T250" i="15"/>
  <c r="AE218" i="18"/>
  <c r="AS218" i="18"/>
  <c r="AO218" i="18"/>
  <c r="AG218" i="18"/>
  <c r="AS210" i="18"/>
  <c r="AL218" i="18"/>
  <c r="X218" i="18"/>
  <c r="AS146" i="18"/>
  <c r="AK210" i="18"/>
  <c r="AJ218" i="18"/>
  <c r="U210" i="18"/>
  <c r="T218" i="18"/>
  <c r="AQ210" i="18"/>
  <c r="AP218" i="18"/>
  <c r="W210" i="18"/>
  <c r="V218" i="18"/>
  <c r="AH218" i="18"/>
  <c r="AJ210" i="18"/>
  <c r="AI218" i="18"/>
  <c r="AO210" i="18"/>
  <c r="AN218" i="18"/>
  <c r="AT167" i="18"/>
  <c r="AT163" i="18" s="1"/>
  <c r="AT169" i="18"/>
  <c r="AT152" i="18"/>
  <c r="AU58" i="18"/>
  <c r="AT147" i="18"/>
  <c r="AT171" i="18"/>
  <c r="AT170" i="18" s="1"/>
  <c r="AT120" i="18"/>
  <c r="AT118" i="18" s="1"/>
  <c r="AT210" i="18" s="1"/>
  <c r="AT200" i="18"/>
  <c r="V210" i="18"/>
  <c r="U218" i="18"/>
  <c r="S210" i="18"/>
  <c r="R218" i="18"/>
  <c r="AC217" i="16"/>
  <c r="Z217" i="16"/>
  <c r="AP209" i="16"/>
  <c r="AO217" i="16"/>
  <c r="AT209" i="16"/>
  <c r="S217" i="16"/>
  <c r="AE217" i="16"/>
  <c r="AH217" i="16"/>
  <c r="AI209" i="16"/>
  <c r="AL217" i="16"/>
  <c r="R217" i="16"/>
  <c r="AB217" i="16"/>
  <c r="Y217" i="16"/>
  <c r="T217" i="16"/>
  <c r="U209" i="16"/>
  <c r="AN217" i="16"/>
  <c r="AO209" i="16"/>
  <c r="V209" i="16"/>
  <c r="U217" i="16"/>
  <c r="AG217" i="16"/>
  <c r="AK217" i="16"/>
  <c r="AQ217" i="16"/>
  <c r="Y209" i="16"/>
  <c r="X217" i="16"/>
  <c r="AD217" i="16"/>
  <c r="AE209" i="16"/>
  <c r="AM217" i="16"/>
  <c r="AJ217" i="16"/>
  <c r="AA121" i="15"/>
  <c r="AA119" i="15" s="1"/>
  <c r="R151" i="15"/>
  <c r="R176" i="15" s="1"/>
  <c r="R174" i="15" s="1"/>
  <c r="R171" i="15" s="1"/>
  <c r="R102" i="15"/>
  <c r="R234" i="15" s="1"/>
  <c r="O108" i="15"/>
  <c r="O107" i="15"/>
  <c r="S104" i="15"/>
  <c r="S200" i="15"/>
  <c r="U73" i="18"/>
  <c r="T137" i="18"/>
  <c r="AT217" i="16"/>
  <c r="T137" i="16"/>
  <c r="U73" i="16"/>
  <c r="T142" i="16"/>
  <c r="AU166" i="16"/>
  <c r="AU162" i="16" s="1"/>
  <c r="AV58" i="16"/>
  <c r="AU151" i="16"/>
  <c r="AU120" i="16"/>
  <c r="AU118" i="16" s="1"/>
  <c r="AU209" i="16" s="1"/>
  <c r="AU170" i="16"/>
  <c r="AU169" i="16" s="1"/>
  <c r="AU233" i="16"/>
  <c r="AU168" i="16"/>
  <c r="AU146" i="16"/>
  <c r="AU199" i="16"/>
  <c r="AM252" i="15"/>
  <c r="AJ236" i="15"/>
  <c r="X236" i="15"/>
  <c r="W250" i="15"/>
  <c r="AC252" i="15"/>
  <c r="AR236" i="15"/>
  <c r="AQ250" i="15"/>
  <c r="R208" i="15"/>
  <c r="R202" i="15" s="1"/>
  <c r="AG250" i="15"/>
  <c r="AG252" i="15"/>
  <c r="AH236" i="15"/>
  <c r="V252" i="15"/>
  <c r="V250" i="15"/>
  <c r="AA252" i="15"/>
  <c r="AA250" i="15"/>
  <c r="Y233" i="15"/>
  <c r="U252" i="15"/>
  <c r="U250" i="15"/>
  <c r="AJ250" i="15"/>
  <c r="AJ252" i="15"/>
  <c r="Z236" i="15"/>
  <c r="AK236" i="15"/>
  <c r="S142" i="15"/>
  <c r="S241" i="15" s="1"/>
  <c r="AM236" i="15"/>
  <c r="AS252" i="15"/>
  <c r="AP236" i="15"/>
  <c r="AO250" i="15"/>
  <c r="Y236" i="15"/>
  <c r="X233" i="15"/>
  <c r="AB236" i="15"/>
  <c r="AD236" i="15"/>
  <c r="V236" i="15"/>
  <c r="Y252" i="15"/>
  <c r="AR250" i="15"/>
  <c r="AI252" i="15"/>
  <c r="X252" i="15"/>
  <c r="X250" i="15"/>
  <c r="Z250" i="15"/>
  <c r="Z252" i="15"/>
  <c r="AH250" i="15"/>
  <c r="AH252" i="15"/>
  <c r="V233" i="15"/>
  <c r="W233" i="15"/>
  <c r="U156" i="15"/>
  <c r="T155" i="15"/>
  <c r="T175" i="15" s="1"/>
  <c r="T173" i="15" s="1"/>
  <c r="T170" i="15" s="1"/>
  <c r="T247" i="15" s="1"/>
  <c r="AS158" i="15"/>
  <c r="S209" i="15"/>
  <c r="S152" i="15" s="1"/>
  <c r="T81" i="15"/>
  <c r="AT188" i="15"/>
  <c r="AU61" i="15"/>
  <c r="AT184" i="15"/>
  <c r="AT164" i="15"/>
  <c r="AT159" i="15"/>
  <c r="AT182" i="15"/>
  <c r="AT178" i="15" s="1"/>
  <c r="AT219" i="15"/>
  <c r="AU236" i="15" s="1"/>
  <c r="AS250" i="15"/>
  <c r="AU58" i="1"/>
  <c r="Q248" i="16"/>
  <c r="Q249" i="16"/>
  <c r="T185" i="18"/>
  <c r="T133" i="18"/>
  <c r="U78" i="16"/>
  <c r="T189" i="16"/>
  <c r="S103" i="16"/>
  <c r="R99" i="16"/>
  <c r="R261" i="16" s="1"/>
  <c r="O107" i="16"/>
  <c r="R223" i="18"/>
  <c r="R268" i="18"/>
  <c r="R256" i="18"/>
  <c r="R189" i="18"/>
  <c r="R183" i="18" s="1"/>
  <c r="W184" i="16"/>
  <c r="Z233" i="15"/>
  <c r="U204" i="15"/>
  <c r="T104" i="16"/>
  <c r="S180" i="16"/>
  <c r="S188" i="16" s="1"/>
  <c r="S182" i="16" s="1"/>
  <c r="U145" i="15"/>
  <c r="W133" i="16"/>
  <c r="T104" i="18"/>
  <c r="S181" i="18"/>
  <c r="S278" i="18" s="1"/>
  <c r="U105" i="15"/>
  <c r="T200" i="15"/>
  <c r="T299" i="15" s="1"/>
  <c r="S103" i="18"/>
  <c r="R99" i="18"/>
  <c r="O107" i="18"/>
  <c r="R267" i="16"/>
  <c r="R222" i="16"/>
  <c r="R255" i="16"/>
  <c r="R188" i="16"/>
  <c r="R182" i="16" s="1"/>
  <c r="AE146" i="15"/>
  <c r="O106" i="18"/>
  <c r="O231" i="18" s="1"/>
  <c r="R215" i="15" l="1"/>
  <c r="R214" i="15" s="1"/>
  <c r="R212" i="15" s="1"/>
  <c r="R14" i="51" s="1"/>
  <c r="R248" i="15"/>
  <c r="S10" i="51"/>
  <c r="S258" i="15"/>
  <c r="S299" i="15"/>
  <c r="T190" i="18"/>
  <c r="R143" i="15"/>
  <c r="R242" i="15" s="1"/>
  <c r="AT146" i="18"/>
  <c r="AT148" i="1"/>
  <c r="S198" i="1"/>
  <c r="S197" i="1" s="1"/>
  <c r="S195" i="1" s="1"/>
  <c r="S7" i="54" s="1"/>
  <c r="S228" i="1"/>
  <c r="V78" i="1"/>
  <c r="U192" i="1"/>
  <c r="X133" i="1"/>
  <c r="X187" i="1"/>
  <c r="AT220" i="1"/>
  <c r="T258" i="1"/>
  <c r="T255" i="1" s="1"/>
  <c r="T225" i="1"/>
  <c r="T270" i="1"/>
  <c r="AU120" i="1"/>
  <c r="AU118" i="1" s="1"/>
  <c r="AU154" i="1"/>
  <c r="AU149" i="1"/>
  <c r="AU173" i="1"/>
  <c r="AU172" i="1" s="1"/>
  <c r="AU169" i="1"/>
  <c r="AU165" i="1" s="1"/>
  <c r="AU236" i="1"/>
  <c r="AU171" i="1"/>
  <c r="AU202" i="1"/>
  <c r="W137" i="1"/>
  <c r="S210" i="1"/>
  <c r="S136" i="1"/>
  <c r="V104" i="1"/>
  <c r="U183" i="1"/>
  <c r="U265" i="1" s="1"/>
  <c r="V145" i="1"/>
  <c r="W146" i="1"/>
  <c r="V256" i="1"/>
  <c r="V264" i="1"/>
  <c r="R231" i="1"/>
  <c r="T99" i="1"/>
  <c r="U103" i="1"/>
  <c r="T191" i="1"/>
  <c r="T185" i="1" s="1"/>
  <c r="R163" i="1"/>
  <c r="R162" i="1" s="1"/>
  <c r="R160" i="1" s="1"/>
  <c r="R131" i="1"/>
  <c r="R215" i="1" s="1"/>
  <c r="S304" i="15"/>
  <c r="V153" i="15"/>
  <c r="W210" i="15"/>
  <c r="AB121" i="15"/>
  <c r="AC121" i="15" s="1"/>
  <c r="S292" i="15"/>
  <c r="R261" i="15"/>
  <c r="O235" i="15"/>
  <c r="O209" i="18"/>
  <c r="AT218" i="18"/>
  <c r="AU152" i="18"/>
  <c r="AU120" i="18"/>
  <c r="AU118" i="18" s="1"/>
  <c r="AU210" i="18" s="1"/>
  <c r="AU200" i="18"/>
  <c r="AU147" i="18"/>
  <c r="AU169" i="18"/>
  <c r="AU171" i="18"/>
  <c r="AU170" i="18" s="1"/>
  <c r="AV58" i="18"/>
  <c r="AU167" i="18"/>
  <c r="AU163" i="18" s="1"/>
  <c r="AU217" i="16"/>
  <c r="O208" i="16"/>
  <c r="S125" i="15"/>
  <c r="T104" i="15"/>
  <c r="V73" i="18"/>
  <c r="U137" i="18"/>
  <c r="U137" i="16"/>
  <c r="V73" i="16"/>
  <c r="U142" i="16"/>
  <c r="AV146" i="16"/>
  <c r="AV166" i="16"/>
  <c r="AV162" i="16" s="1"/>
  <c r="AW58" i="16"/>
  <c r="AV151" i="16"/>
  <c r="AV120" i="16"/>
  <c r="AV118" i="16" s="1"/>
  <c r="AV209" i="16" s="1"/>
  <c r="AV170" i="16"/>
  <c r="AV169" i="16" s="1"/>
  <c r="AV233" i="16"/>
  <c r="AV168" i="16"/>
  <c r="AV199" i="16"/>
  <c r="AU145" i="16"/>
  <c r="S208" i="15"/>
  <c r="S202" i="15" s="1"/>
  <c r="S261" i="15" s="1"/>
  <c r="AT158" i="15"/>
  <c r="AT250" i="15"/>
  <c r="T142" i="15"/>
  <c r="T241" i="15" s="1"/>
  <c r="U155" i="15"/>
  <c r="U175" i="15" s="1"/>
  <c r="U173" i="15" s="1"/>
  <c r="U170" i="15" s="1"/>
  <c r="U247" i="15" s="1"/>
  <c r="V156" i="15"/>
  <c r="AT252" i="15"/>
  <c r="AU184" i="15"/>
  <c r="AU159" i="15"/>
  <c r="AU182" i="15"/>
  <c r="AU178" i="15" s="1"/>
  <c r="AU164" i="15"/>
  <c r="AU188" i="15"/>
  <c r="AU219" i="15"/>
  <c r="AV236" i="15" s="1"/>
  <c r="AV61" i="15"/>
  <c r="T209" i="15"/>
  <c r="T152" i="15" s="1"/>
  <c r="U81" i="15"/>
  <c r="AV58" i="1"/>
  <c r="V78" i="18"/>
  <c r="U190" i="18"/>
  <c r="AF146" i="15"/>
  <c r="T292" i="15"/>
  <c r="T304" i="15"/>
  <c r="T258" i="15"/>
  <c r="X133" i="16"/>
  <c r="Q249" i="18"/>
  <c r="Q250" i="18"/>
  <c r="T103" i="18"/>
  <c r="S99" i="18"/>
  <c r="U104" i="18"/>
  <c r="T181" i="18"/>
  <c r="T278" i="18" s="1"/>
  <c r="S267" i="16"/>
  <c r="S222" i="16"/>
  <c r="S255" i="16"/>
  <c r="V204" i="15"/>
  <c r="S99" i="16"/>
  <c r="T103" i="16"/>
  <c r="R196" i="18"/>
  <c r="R195" i="18" s="1"/>
  <c r="R193" i="18" s="1"/>
  <c r="R11" i="53" s="1"/>
  <c r="R226" i="18"/>
  <c r="U189" i="16"/>
  <c r="V78" i="16"/>
  <c r="S195" i="16"/>
  <c r="S194" i="16" s="1"/>
  <c r="S192" i="16" s="1"/>
  <c r="S225" i="16"/>
  <c r="U200" i="15"/>
  <c r="U299" i="15" s="1"/>
  <c r="V105" i="15"/>
  <c r="V145" i="15"/>
  <c r="X184" i="16"/>
  <c r="U133" i="18"/>
  <c r="T180" i="16"/>
  <c r="T188" i="16" s="1"/>
  <c r="T182" i="16" s="1"/>
  <c r="U104" i="16"/>
  <c r="R195" i="16"/>
  <c r="R194" i="16" s="1"/>
  <c r="R192" i="16" s="1"/>
  <c r="R7" i="52" s="1"/>
  <c r="R225" i="16"/>
  <c r="R136" i="18"/>
  <c r="R143" i="18"/>
  <c r="R254" i="18" s="1"/>
  <c r="R253" i="18" s="1"/>
  <c r="R208" i="18"/>
  <c r="O100" i="18"/>
  <c r="S268" i="18"/>
  <c r="S256" i="18"/>
  <c r="S223" i="18"/>
  <c r="S189" i="18"/>
  <c r="S183" i="18" s="1"/>
  <c r="R136" i="16"/>
  <c r="O100" i="16"/>
  <c r="R207" i="16"/>
  <c r="R253" i="16"/>
  <c r="R252" i="16" s="1"/>
  <c r="AA233" i="15"/>
  <c r="U185" i="18"/>
  <c r="R5" i="54" l="1"/>
  <c r="S7" i="52"/>
  <c r="R264" i="15"/>
  <c r="R11" i="51"/>
  <c r="R9" i="51" s="1"/>
  <c r="R7" i="51" s="1"/>
  <c r="T10" i="51"/>
  <c r="R285" i="15"/>
  <c r="S151" i="15"/>
  <c r="S143" i="15" s="1"/>
  <c r="S242" i="15" s="1"/>
  <c r="S298" i="15"/>
  <c r="AB119" i="15"/>
  <c r="AB233" i="15" s="1"/>
  <c r="R286" i="15"/>
  <c r="R252" i="1"/>
  <c r="U99" i="1"/>
  <c r="V103" i="1"/>
  <c r="X137" i="1"/>
  <c r="W78" i="1"/>
  <c r="V192" i="1"/>
  <c r="AV120" i="1"/>
  <c r="AV118" i="1" s="1"/>
  <c r="AV212" i="1" s="1"/>
  <c r="AV149" i="1"/>
  <c r="AV169" i="1"/>
  <c r="AV165" i="1" s="1"/>
  <c r="AV171" i="1"/>
  <c r="AV173" i="1"/>
  <c r="AV172" i="1" s="1"/>
  <c r="AV236" i="1"/>
  <c r="AV154" i="1"/>
  <c r="AV202" i="1"/>
  <c r="T210" i="1"/>
  <c r="T136" i="1"/>
  <c r="S163" i="1"/>
  <c r="S162" i="1" s="1"/>
  <c r="S160" i="1" s="1"/>
  <c r="S218" i="1" s="1"/>
  <c r="S131" i="1"/>
  <c r="S215" i="1" s="1"/>
  <c r="Y133" i="1"/>
  <c r="R218" i="1"/>
  <c r="R251" i="1"/>
  <c r="U258" i="1"/>
  <c r="U255" i="1" s="1"/>
  <c r="U270" i="1"/>
  <c r="U225" i="1"/>
  <c r="AU212" i="1"/>
  <c r="T228" i="1"/>
  <c r="T198" i="1"/>
  <c r="T197" i="1" s="1"/>
  <c r="T195" i="1" s="1"/>
  <c r="T7" i="54" s="1"/>
  <c r="X146" i="1"/>
  <c r="W264" i="1"/>
  <c r="W145" i="1"/>
  <c r="W256" i="1"/>
  <c r="W104" i="1"/>
  <c r="V183" i="1"/>
  <c r="V265" i="1" s="1"/>
  <c r="AU220" i="1"/>
  <c r="AU148" i="1"/>
  <c r="Y187" i="1"/>
  <c r="U191" i="1"/>
  <c r="U185" i="1" s="1"/>
  <c r="S231" i="1"/>
  <c r="X210" i="15"/>
  <c r="W153" i="15"/>
  <c r="T208" i="15"/>
  <c r="T202" i="15" s="1"/>
  <c r="T261" i="15" s="1"/>
  <c r="S215" i="15"/>
  <c r="S214" i="15" s="1"/>
  <c r="S212" i="15" s="1"/>
  <c r="S264" i="15" s="1"/>
  <c r="AU146" i="18"/>
  <c r="AV147" i="18"/>
  <c r="AV169" i="18"/>
  <c r="AV120" i="18"/>
  <c r="AV118" i="18" s="1"/>
  <c r="AV210" i="18" s="1"/>
  <c r="AV171" i="18"/>
  <c r="AV170" i="18" s="1"/>
  <c r="AV152" i="18"/>
  <c r="AW58" i="18"/>
  <c r="AV167" i="18"/>
  <c r="AV163" i="18" s="1"/>
  <c r="AV200" i="18"/>
  <c r="AU218" i="18"/>
  <c r="U142" i="15"/>
  <c r="U241" i="15" s="1"/>
  <c r="U104" i="15"/>
  <c r="T125" i="15"/>
  <c r="AV145" i="16"/>
  <c r="S303" i="15"/>
  <c r="S102" i="15"/>
  <c r="S234" i="15" s="1"/>
  <c r="S290" i="15"/>
  <c r="S289" i="15" s="1"/>
  <c r="W73" i="18"/>
  <c r="V137" i="18"/>
  <c r="AV217" i="16"/>
  <c r="AX58" i="16"/>
  <c r="AW151" i="16"/>
  <c r="AW166" i="16"/>
  <c r="AW162" i="16" s="1"/>
  <c r="AW120" i="16"/>
  <c r="AW118" i="16" s="1"/>
  <c r="AW209" i="16" s="1"/>
  <c r="AW168" i="16"/>
  <c r="AW233" i="16"/>
  <c r="AW146" i="16"/>
  <c r="AW170" i="16"/>
  <c r="AW169" i="16" s="1"/>
  <c r="AW199" i="16"/>
  <c r="V137" i="16"/>
  <c r="V142" i="16"/>
  <c r="W73" i="16"/>
  <c r="AU250" i="15"/>
  <c r="AU252" i="15"/>
  <c r="V81" i="15"/>
  <c r="U209" i="15"/>
  <c r="U152" i="15" s="1"/>
  <c r="AU158" i="15"/>
  <c r="W156" i="15"/>
  <c r="V155" i="15"/>
  <c r="V142" i="15" s="1"/>
  <c r="V241" i="15" s="1"/>
  <c r="AW61" i="15"/>
  <c r="AV159" i="15"/>
  <c r="AV182" i="15"/>
  <c r="AV178" i="15" s="1"/>
  <c r="AV184" i="15"/>
  <c r="AV186" i="15"/>
  <c r="AV185" i="15" s="1"/>
  <c r="AV190" i="15"/>
  <c r="AV189" i="15" s="1"/>
  <c r="AV164" i="15"/>
  <c r="AV188" i="15"/>
  <c r="AV219" i="15"/>
  <c r="AW236" i="15" s="1"/>
  <c r="AW58" i="1"/>
  <c r="W78" i="18"/>
  <c r="V190" i="18"/>
  <c r="R142" i="18"/>
  <c r="R161" i="18" s="1"/>
  <c r="R160" i="18" s="1"/>
  <c r="R158" i="18" s="1"/>
  <c r="R262" i="18"/>
  <c r="R228" i="16"/>
  <c r="W145" i="15"/>
  <c r="U292" i="15"/>
  <c r="U258" i="15"/>
  <c r="U304" i="15"/>
  <c r="T99" i="16"/>
  <c r="U103" i="16"/>
  <c r="U181" i="18"/>
  <c r="U278" i="18" s="1"/>
  <c r="V104" i="18"/>
  <c r="V185" i="18"/>
  <c r="T195" i="16"/>
  <c r="T194" i="16" s="1"/>
  <c r="T192" i="16" s="1"/>
  <c r="T225" i="16"/>
  <c r="S136" i="16"/>
  <c r="S207" i="16"/>
  <c r="S253" i="16"/>
  <c r="S252" i="16" s="1"/>
  <c r="S261" i="16"/>
  <c r="S136" i="18"/>
  <c r="S143" i="18"/>
  <c r="S254" i="18" s="1"/>
  <c r="S253" i="18" s="1"/>
  <c r="S208" i="18"/>
  <c r="Y133" i="16"/>
  <c r="R131" i="16"/>
  <c r="R212" i="16" s="1"/>
  <c r="R160" i="16"/>
  <c r="R159" i="16" s="1"/>
  <c r="R157" i="16" s="1"/>
  <c r="U180" i="16"/>
  <c r="U188" i="16" s="1"/>
  <c r="U182" i="16" s="1"/>
  <c r="V104" i="16"/>
  <c r="V133" i="18"/>
  <c r="AC119" i="15"/>
  <c r="AD121" i="15"/>
  <c r="Y184" i="16"/>
  <c r="S228" i="16"/>
  <c r="W78" i="16"/>
  <c r="V189" i="16"/>
  <c r="U103" i="18"/>
  <c r="T99" i="18"/>
  <c r="AG146" i="15"/>
  <c r="S196" i="18"/>
  <c r="S195" i="18" s="1"/>
  <c r="S193" i="18" s="1"/>
  <c r="S11" i="53" s="1"/>
  <c r="S226" i="18"/>
  <c r="T267" i="16"/>
  <c r="T222" i="16"/>
  <c r="T255" i="16"/>
  <c r="W105" i="15"/>
  <c r="V200" i="15"/>
  <c r="V299" i="15" s="1"/>
  <c r="R229" i="18"/>
  <c r="W204" i="15"/>
  <c r="T268" i="18"/>
  <c r="T256" i="18"/>
  <c r="T223" i="18"/>
  <c r="T189" i="18"/>
  <c r="T183" i="18" s="1"/>
  <c r="S5" i="54" l="1"/>
  <c r="R4" i="54"/>
  <c r="R235" i="1" s="1"/>
  <c r="R6" i="52"/>
  <c r="T7" i="52"/>
  <c r="U10" i="51"/>
  <c r="S14" i="51"/>
  <c r="S176" i="15"/>
  <c r="S174" i="15" s="1"/>
  <c r="S171" i="15" s="1"/>
  <c r="S285" i="15" s="1"/>
  <c r="T151" i="15"/>
  <c r="T143" i="15" s="1"/>
  <c r="T242" i="15" s="1"/>
  <c r="T298" i="15"/>
  <c r="AV220" i="1"/>
  <c r="AV218" i="18"/>
  <c r="V191" i="1"/>
  <c r="V185" i="1" s="1"/>
  <c r="V198" i="1" s="1"/>
  <c r="V197" i="1" s="1"/>
  <c r="V195" i="1" s="1"/>
  <c r="S251" i="1"/>
  <c r="Z187" i="1"/>
  <c r="X104" i="1"/>
  <c r="W183" i="1"/>
  <c r="W265" i="1" s="1"/>
  <c r="X145" i="1"/>
  <c r="Y146" i="1"/>
  <c r="X264" i="1"/>
  <c r="X256" i="1"/>
  <c r="T131" i="1"/>
  <c r="T215" i="1" s="1"/>
  <c r="T163" i="1"/>
  <c r="T162" i="1" s="1"/>
  <c r="T160" i="1" s="1"/>
  <c r="T218" i="1" s="1"/>
  <c r="X78" i="1"/>
  <c r="W192" i="1"/>
  <c r="W103" i="1"/>
  <c r="V99" i="1"/>
  <c r="U228" i="1"/>
  <c r="U198" i="1"/>
  <c r="U197" i="1" s="1"/>
  <c r="U195" i="1" s="1"/>
  <c r="U7" i="54" s="1"/>
  <c r="T231" i="1"/>
  <c r="AV148" i="1"/>
  <c r="U210" i="1"/>
  <c r="U136" i="1"/>
  <c r="AW154" i="1"/>
  <c r="AW149" i="1"/>
  <c r="AW171" i="1"/>
  <c r="AW236" i="1"/>
  <c r="AW120" i="1"/>
  <c r="AW118" i="1" s="1"/>
  <c r="AW173" i="1"/>
  <c r="AW172" i="1" s="1"/>
  <c r="AW202" i="1"/>
  <c r="AW169" i="1"/>
  <c r="AW165" i="1" s="1"/>
  <c r="S252" i="1"/>
  <c r="V225" i="1"/>
  <c r="V270" i="1"/>
  <c r="V258" i="1"/>
  <c r="V255" i="1" s="1"/>
  <c r="Z133" i="1"/>
  <c r="Y137" i="1"/>
  <c r="T215" i="15"/>
  <c r="T214" i="15" s="1"/>
  <c r="T212" i="15" s="1"/>
  <c r="T264" i="15" s="1"/>
  <c r="Y210" i="15"/>
  <c r="X153" i="15"/>
  <c r="AV146" i="18"/>
  <c r="AX58" i="18"/>
  <c r="AW152" i="18"/>
  <c r="AW200" i="18"/>
  <c r="AW147" i="18"/>
  <c r="AW169" i="18"/>
  <c r="AW120" i="18"/>
  <c r="AW118" i="18" s="1"/>
  <c r="AW210" i="18" s="1"/>
  <c r="AW167" i="18"/>
  <c r="AW163" i="18" s="1"/>
  <c r="AW171" i="18"/>
  <c r="AW170" i="18" s="1"/>
  <c r="V175" i="15"/>
  <c r="V173" i="15" s="1"/>
  <c r="V170" i="15" s="1"/>
  <c r="V247" i="15" s="1"/>
  <c r="T290" i="15"/>
  <c r="T289" i="15" s="1"/>
  <c r="T303" i="15"/>
  <c r="T102" i="15"/>
  <c r="T234" i="15" s="1"/>
  <c r="V104" i="15"/>
  <c r="U125" i="15"/>
  <c r="U298" i="15" s="1"/>
  <c r="R131" i="18"/>
  <c r="R213" i="18" s="1"/>
  <c r="W137" i="18"/>
  <c r="X73" i="18"/>
  <c r="AW217" i="16"/>
  <c r="AX166" i="16"/>
  <c r="AX162" i="16" s="1"/>
  <c r="AX120" i="16"/>
  <c r="AX118" i="16" s="1"/>
  <c r="AX209" i="16" s="1"/>
  <c r="AX151" i="16"/>
  <c r="AX233" i="16"/>
  <c r="AX199" i="16"/>
  <c r="AY58" i="16"/>
  <c r="AX168" i="16"/>
  <c r="AX170" i="16"/>
  <c r="AX169" i="16" s="1"/>
  <c r="AX146" i="16"/>
  <c r="AW145" i="16"/>
  <c r="X73" i="16"/>
  <c r="W137" i="16"/>
  <c r="W142" i="16"/>
  <c r="U208" i="15"/>
  <c r="U202" i="15" s="1"/>
  <c r="U261" i="15" s="1"/>
  <c r="AV250" i="15"/>
  <c r="AV252" i="15"/>
  <c r="AW164" i="15"/>
  <c r="AW186" i="15"/>
  <c r="AW185" i="15" s="1"/>
  <c r="AW188" i="15"/>
  <c r="AX61" i="15"/>
  <c r="AW184" i="15"/>
  <c r="AW182" i="15"/>
  <c r="AW178" i="15" s="1"/>
  <c r="AW159" i="15"/>
  <c r="AW190" i="15"/>
  <c r="AW189" i="15" s="1"/>
  <c r="AW219" i="15"/>
  <c r="AX236" i="15" s="1"/>
  <c r="V209" i="15"/>
  <c r="V152" i="15" s="1"/>
  <c r="W81" i="15"/>
  <c r="AV158" i="15"/>
  <c r="X156" i="15"/>
  <c r="W155" i="15"/>
  <c r="W175" i="15" s="1"/>
  <c r="W173" i="15" s="1"/>
  <c r="W170" i="15" s="1"/>
  <c r="W247" i="15" s="1"/>
  <c r="AX58" i="1"/>
  <c r="X78" i="18"/>
  <c r="W190" i="18"/>
  <c r="R216" i="18"/>
  <c r="V258" i="15"/>
  <c r="V292" i="15"/>
  <c r="V304" i="15"/>
  <c r="T136" i="18"/>
  <c r="T143" i="18"/>
  <c r="T208" i="18"/>
  <c r="U195" i="16"/>
  <c r="U194" i="16" s="1"/>
  <c r="U192" i="16" s="1"/>
  <c r="U225" i="16"/>
  <c r="AH146" i="15"/>
  <c r="Z184" i="16"/>
  <c r="AC233" i="15"/>
  <c r="Z133" i="16"/>
  <c r="T228" i="16"/>
  <c r="U268" i="18"/>
  <c r="U256" i="18"/>
  <c r="U223" i="18"/>
  <c r="U189" i="18"/>
  <c r="U183" i="18" s="1"/>
  <c r="V103" i="16"/>
  <c r="U99" i="16"/>
  <c r="S229" i="18"/>
  <c r="R215" i="16"/>
  <c r="W185" i="18"/>
  <c r="T136" i="16"/>
  <c r="T253" i="16"/>
  <c r="T252" i="16" s="1"/>
  <c r="T207" i="16"/>
  <c r="T261" i="16"/>
  <c r="R248" i="16"/>
  <c r="X105" i="15"/>
  <c r="W200" i="15"/>
  <c r="W299" i="15" s="1"/>
  <c r="U99" i="18"/>
  <c r="V103" i="18"/>
  <c r="W104" i="16"/>
  <c r="V180" i="16"/>
  <c r="S142" i="18"/>
  <c r="S161" i="18" s="1"/>
  <c r="S160" i="18" s="1"/>
  <c r="S158" i="18" s="1"/>
  <c r="S216" i="18" s="1"/>
  <c r="S262" i="18"/>
  <c r="S131" i="16"/>
  <c r="S160" i="16"/>
  <c r="S159" i="16" s="1"/>
  <c r="S157" i="16" s="1"/>
  <c r="X204" i="15"/>
  <c r="T196" i="18"/>
  <c r="T195" i="18" s="1"/>
  <c r="T193" i="18" s="1"/>
  <c r="T11" i="53" s="1"/>
  <c r="T226" i="18"/>
  <c r="X78" i="16"/>
  <c r="W189" i="16"/>
  <c r="AE121" i="15"/>
  <c r="AD119" i="15"/>
  <c r="W133" i="18"/>
  <c r="U267" i="16"/>
  <c r="U255" i="16"/>
  <c r="U222" i="16"/>
  <c r="V181" i="18"/>
  <c r="V278" i="18" s="1"/>
  <c r="W104" i="18"/>
  <c r="X145" i="15"/>
  <c r="R249" i="16"/>
  <c r="V7" i="54" l="1"/>
  <c r="T5" i="54"/>
  <c r="S4" i="54"/>
  <c r="S235" i="1" s="1"/>
  <c r="R9" i="53"/>
  <c r="U7" i="52"/>
  <c r="S6" i="52"/>
  <c r="R5" i="52"/>
  <c r="R232" i="16" s="1"/>
  <c r="S248" i="15"/>
  <c r="S11" i="51"/>
  <c r="T14" i="51"/>
  <c r="V10" i="51"/>
  <c r="S286" i="15"/>
  <c r="T176" i="15"/>
  <c r="T174" i="15" s="1"/>
  <c r="T171" i="15" s="1"/>
  <c r="T248" i="15" s="1"/>
  <c r="V228" i="1"/>
  <c r="W191" i="1"/>
  <c r="W185" i="1" s="1"/>
  <c r="W198" i="1" s="1"/>
  <c r="W197" i="1" s="1"/>
  <c r="W195" i="1" s="1"/>
  <c r="T251" i="1"/>
  <c r="AW148" i="1"/>
  <c r="AW220" i="1"/>
  <c r="U131" i="1"/>
  <c r="U215" i="1" s="1"/>
  <c r="U163" i="1"/>
  <c r="U162" i="1" s="1"/>
  <c r="U160" i="1" s="1"/>
  <c r="U218" i="1" s="1"/>
  <c r="V210" i="1"/>
  <c r="V136" i="1"/>
  <c r="Y104" i="1"/>
  <c r="X183" i="1"/>
  <c r="X265" i="1" s="1"/>
  <c r="T252" i="1"/>
  <c r="X103" i="1"/>
  <c r="W99" i="1"/>
  <c r="Y145" i="1"/>
  <c r="Y256" i="1"/>
  <c r="Z146" i="1"/>
  <c r="Y264" i="1"/>
  <c r="AA187" i="1"/>
  <c r="AX120" i="1"/>
  <c r="AX118" i="1" s="1"/>
  <c r="AX212" i="1" s="1"/>
  <c r="AX154" i="1"/>
  <c r="AX149" i="1"/>
  <c r="AX169" i="1"/>
  <c r="AX165" i="1" s="1"/>
  <c r="AX171" i="1"/>
  <c r="AX173" i="1"/>
  <c r="AX172" i="1" s="1"/>
  <c r="AX236" i="1"/>
  <c r="AX202" i="1"/>
  <c r="AA133" i="1"/>
  <c r="AW212" i="1"/>
  <c r="U231" i="1"/>
  <c r="V231" i="1"/>
  <c r="Z137" i="1"/>
  <c r="Y78" i="1"/>
  <c r="X192" i="1"/>
  <c r="W225" i="1"/>
  <c r="W258" i="1"/>
  <c r="W255" i="1" s="1"/>
  <c r="W270" i="1"/>
  <c r="AW250" i="15"/>
  <c r="Y153" i="15"/>
  <c r="Z210" i="15"/>
  <c r="W142" i="15"/>
  <c r="W241" i="15" s="1"/>
  <c r="AW146" i="18"/>
  <c r="AW218" i="18"/>
  <c r="AY58" i="18"/>
  <c r="AX171" i="18"/>
  <c r="AX170" i="18" s="1"/>
  <c r="AX167" i="18"/>
  <c r="AX163" i="18" s="1"/>
  <c r="AX120" i="18"/>
  <c r="AX118" i="18" s="1"/>
  <c r="AX210" i="18" s="1"/>
  <c r="AX147" i="18"/>
  <c r="AX200" i="18"/>
  <c r="AX169" i="18"/>
  <c r="AX152" i="18"/>
  <c r="U215" i="15"/>
  <c r="U214" i="15" s="1"/>
  <c r="U212" i="15" s="1"/>
  <c r="R249" i="18"/>
  <c r="R250" i="18"/>
  <c r="AX145" i="16"/>
  <c r="U290" i="15"/>
  <c r="U289" i="15" s="1"/>
  <c r="U303" i="15"/>
  <c r="U102" i="15"/>
  <c r="U234" i="15" s="1"/>
  <c r="V125" i="15"/>
  <c r="V298" i="15" s="1"/>
  <c r="W104" i="15"/>
  <c r="U151" i="15"/>
  <c r="Y73" i="18"/>
  <c r="X137" i="18"/>
  <c r="S131" i="18"/>
  <c r="S213" i="18" s="1"/>
  <c r="Y73" i="16"/>
  <c r="X137" i="16"/>
  <c r="X142" i="16"/>
  <c r="AX217" i="16"/>
  <c r="AY146" i="16"/>
  <c r="AY166" i="16"/>
  <c r="AY162" i="16" s="1"/>
  <c r="AY233" i="16"/>
  <c r="AY120" i="16"/>
  <c r="AY118" i="16" s="1"/>
  <c r="AY209" i="16" s="1"/>
  <c r="AY199" i="16"/>
  <c r="AZ58" i="16"/>
  <c r="AY151" i="16"/>
  <c r="AY168" i="16"/>
  <c r="AY170" i="16"/>
  <c r="AY169" i="16" s="1"/>
  <c r="V208" i="15"/>
  <c r="V202" i="15" s="1"/>
  <c r="V215" i="15" s="1"/>
  <c r="V214" i="15" s="1"/>
  <c r="V212" i="15" s="1"/>
  <c r="Y156" i="15"/>
  <c r="X155" i="15"/>
  <c r="X175" i="15" s="1"/>
  <c r="X173" i="15" s="1"/>
  <c r="X170" i="15" s="1"/>
  <c r="X247" i="15" s="1"/>
  <c r="AW158" i="15"/>
  <c r="X81" i="15"/>
  <c r="W209" i="15"/>
  <c r="W152" i="15" s="1"/>
  <c r="AW252" i="15"/>
  <c r="AX188" i="15"/>
  <c r="AX182" i="15"/>
  <c r="AX178" i="15" s="1"/>
  <c r="AX164" i="15"/>
  <c r="AX190" i="15"/>
  <c r="AX189" i="15" s="1"/>
  <c r="AX184" i="15"/>
  <c r="AY61" i="15"/>
  <c r="AX219" i="15"/>
  <c r="AY236" i="15" s="1"/>
  <c r="AX186" i="15"/>
  <c r="AX185" i="15" s="1"/>
  <c r="AX159" i="15"/>
  <c r="AY58" i="1"/>
  <c r="Y78" i="18"/>
  <c r="X190" i="18"/>
  <c r="T229" i="18"/>
  <c r="S212" i="16"/>
  <c r="W258" i="15"/>
  <c r="W304" i="15"/>
  <c r="W292" i="15"/>
  <c r="T160" i="16"/>
  <c r="T159" i="16" s="1"/>
  <c r="T157" i="16" s="1"/>
  <c r="T131" i="16"/>
  <c r="AA184" i="16"/>
  <c r="Y145" i="15"/>
  <c r="V268" i="18"/>
  <c r="V223" i="18"/>
  <c r="V256" i="18"/>
  <c r="V189" i="18"/>
  <c r="V183" i="18" s="1"/>
  <c r="Y204" i="15"/>
  <c r="X104" i="16"/>
  <c r="W180" i="16"/>
  <c r="U136" i="18"/>
  <c r="U143" i="18"/>
  <c r="U254" i="18" s="1"/>
  <c r="U253" i="18" s="1"/>
  <c r="U208" i="18"/>
  <c r="U196" i="18"/>
  <c r="U195" i="18" s="1"/>
  <c r="U193" i="18" s="1"/>
  <c r="U11" i="53" s="1"/>
  <c r="U226" i="18"/>
  <c r="AI146" i="15"/>
  <c r="T142" i="18"/>
  <c r="T131" i="18" s="1"/>
  <c r="T213" i="18" s="1"/>
  <c r="T262" i="18"/>
  <c r="AD233" i="15"/>
  <c r="S215" i="16"/>
  <c r="S249" i="16"/>
  <c r="S248" i="16"/>
  <c r="T254" i="18"/>
  <c r="T253" i="18" s="1"/>
  <c r="X133" i="18"/>
  <c r="AF121" i="15"/>
  <c r="AE119" i="15"/>
  <c r="X185" i="18"/>
  <c r="U136" i="16"/>
  <c r="U207" i="16"/>
  <c r="U253" i="16"/>
  <c r="U252" i="16" s="1"/>
  <c r="U261" i="16"/>
  <c r="X104" i="18"/>
  <c r="W181" i="18"/>
  <c r="W278" i="18" s="1"/>
  <c r="X189" i="16"/>
  <c r="Y78" i="16"/>
  <c r="V267" i="16"/>
  <c r="V222" i="16"/>
  <c r="V255" i="16"/>
  <c r="V188" i="16"/>
  <c r="V182" i="16" s="1"/>
  <c r="V99" i="18"/>
  <c r="W103" i="18"/>
  <c r="X200" i="15"/>
  <c r="X299" i="15" s="1"/>
  <c r="Y105" i="15"/>
  <c r="V99" i="16"/>
  <c r="W103" i="16"/>
  <c r="AA133" i="16"/>
  <c r="U228" i="16"/>
  <c r="U5" i="54" l="1"/>
  <c r="T4" i="54"/>
  <c r="T235" i="1" s="1"/>
  <c r="W7" i="54"/>
  <c r="T161" i="18"/>
  <c r="T160" i="18" s="1"/>
  <c r="T158" i="18" s="1"/>
  <c r="T216" i="18" s="1"/>
  <c r="S9" i="53"/>
  <c r="R8" i="53"/>
  <c r="R6" i="53" s="1"/>
  <c r="T6" i="52"/>
  <c r="S5" i="52"/>
  <c r="S232" i="16" s="1"/>
  <c r="T11" i="51"/>
  <c r="T9" i="51" s="1"/>
  <c r="T7" i="51" s="1"/>
  <c r="S9" i="51"/>
  <c r="S7" i="51" s="1"/>
  <c r="U14" i="51"/>
  <c r="W10" i="51"/>
  <c r="T285" i="15"/>
  <c r="T286" i="15"/>
  <c r="AX146" i="18"/>
  <c r="S250" i="18"/>
  <c r="W228" i="1"/>
  <c r="X191" i="1"/>
  <c r="X185" i="1" s="1"/>
  <c r="X198" i="1" s="1"/>
  <c r="X197" i="1" s="1"/>
  <c r="X195" i="1" s="1"/>
  <c r="Z78" i="1"/>
  <c r="Y192" i="1"/>
  <c r="U252" i="1"/>
  <c r="Z145" i="1"/>
  <c r="AA146" i="1"/>
  <c r="Z256" i="1"/>
  <c r="Z264" i="1"/>
  <c r="W210" i="1"/>
  <c r="W136" i="1"/>
  <c r="X270" i="1"/>
  <c r="X225" i="1"/>
  <c r="X258" i="1"/>
  <c r="X255" i="1" s="1"/>
  <c r="AY120" i="1"/>
  <c r="AY118" i="1" s="1"/>
  <c r="AY149" i="1"/>
  <c r="AY154" i="1"/>
  <c r="AY169" i="1"/>
  <c r="AY165" i="1" s="1"/>
  <c r="AY173" i="1"/>
  <c r="AY172" i="1" s="1"/>
  <c r="AY236" i="1"/>
  <c r="AY171" i="1"/>
  <c r="AY202" i="1"/>
  <c r="U251" i="1"/>
  <c r="AB133" i="1"/>
  <c r="X99" i="1"/>
  <c r="Y103" i="1"/>
  <c r="Z104" i="1"/>
  <c r="Y183" i="1"/>
  <c r="Y265" i="1" s="1"/>
  <c r="AA137" i="1"/>
  <c r="W231" i="1"/>
  <c r="AX220" i="1"/>
  <c r="V163" i="1"/>
  <c r="V162" i="1" s="1"/>
  <c r="V160" i="1" s="1"/>
  <c r="V131" i="1"/>
  <c r="V215" i="1" s="1"/>
  <c r="AX148" i="1"/>
  <c r="AB187" i="1"/>
  <c r="Z153" i="15"/>
  <c r="AA210" i="15"/>
  <c r="U264" i="15"/>
  <c r="AX252" i="15"/>
  <c r="AY167" i="18"/>
  <c r="AY163" i="18" s="1"/>
  <c r="AY120" i="18"/>
  <c r="AY118" i="18" s="1"/>
  <c r="AY210" i="18" s="1"/>
  <c r="AY147" i="18"/>
  <c r="AY171" i="18"/>
  <c r="AY170" i="18" s="1"/>
  <c r="AY152" i="18"/>
  <c r="AY169" i="18"/>
  <c r="AY200" i="18"/>
  <c r="AZ58" i="18"/>
  <c r="AX218" i="18"/>
  <c r="X142" i="15"/>
  <c r="X241" i="15" s="1"/>
  <c r="AX158" i="15"/>
  <c r="S249" i="18"/>
  <c r="V261" i="15"/>
  <c r="V303" i="15"/>
  <c r="V290" i="15"/>
  <c r="V289" i="15" s="1"/>
  <c r="V102" i="15"/>
  <c r="V234" i="15" s="1"/>
  <c r="U176" i="15"/>
  <c r="U174" i="15" s="1"/>
  <c r="U171" i="15" s="1"/>
  <c r="U143" i="15"/>
  <c r="U242" i="15" s="1"/>
  <c r="X104" i="15"/>
  <c r="W125" i="15"/>
  <c r="W298" i="15" s="1"/>
  <c r="V151" i="15"/>
  <c r="Y137" i="18"/>
  <c r="Z73" i="18"/>
  <c r="AZ166" i="16"/>
  <c r="AZ162" i="16" s="1"/>
  <c r="BA58" i="16"/>
  <c r="AZ151" i="16"/>
  <c r="AZ170" i="16"/>
  <c r="AZ169" i="16" s="1"/>
  <c r="AZ120" i="16"/>
  <c r="AZ118" i="16" s="1"/>
  <c r="AZ209" i="16" s="1"/>
  <c r="AZ233" i="16"/>
  <c r="AZ199" i="16"/>
  <c r="AZ146" i="16"/>
  <c r="AZ168" i="16"/>
  <c r="AY217" i="16"/>
  <c r="AY145" i="16"/>
  <c r="Y142" i="16"/>
  <c r="Z73" i="16"/>
  <c r="Y137" i="16"/>
  <c r="AX250" i="15"/>
  <c r="AY182" i="15"/>
  <c r="AY178" i="15" s="1"/>
  <c r="AY159" i="15"/>
  <c r="AZ61" i="15"/>
  <c r="AY190" i="15"/>
  <c r="AY189" i="15" s="1"/>
  <c r="AY164" i="15"/>
  <c r="AY186" i="15"/>
  <c r="AY185" i="15" s="1"/>
  <c r="AY188" i="15"/>
  <c r="AY219" i="15"/>
  <c r="AZ236" i="15" s="1"/>
  <c r="AY184" i="15"/>
  <c r="X209" i="15"/>
  <c r="X152" i="15" s="1"/>
  <c r="Y81" i="15"/>
  <c r="W208" i="15"/>
  <c r="W202" i="15" s="1"/>
  <c r="W215" i="15" s="1"/>
  <c r="W214" i="15" s="1"/>
  <c r="W212" i="15" s="1"/>
  <c r="Z156" i="15"/>
  <c r="Y155" i="15"/>
  <c r="Y142" i="15" s="1"/>
  <c r="Y241" i="15" s="1"/>
  <c r="AZ58" i="1"/>
  <c r="Z78" i="18"/>
  <c r="Y190" i="18"/>
  <c r="W267" i="16"/>
  <c r="W222" i="16"/>
  <c r="W255" i="16"/>
  <c r="AG121" i="15"/>
  <c r="AF119" i="15"/>
  <c r="Y104" i="16"/>
  <c r="X180" i="16"/>
  <c r="X188" i="16" s="1"/>
  <c r="X182" i="16" s="1"/>
  <c r="Z145" i="15"/>
  <c r="V136" i="16"/>
  <c r="V253" i="16"/>
  <c r="V252" i="16" s="1"/>
  <c r="V207" i="16"/>
  <c r="V261" i="16"/>
  <c r="Y104" i="18"/>
  <c r="X181" i="18"/>
  <c r="X278" i="18" s="1"/>
  <c r="V264" i="15"/>
  <c r="Z204" i="15"/>
  <c r="V196" i="18"/>
  <c r="V195" i="18" s="1"/>
  <c r="V193" i="18" s="1"/>
  <c r="V11" i="53" s="1"/>
  <c r="V226" i="18"/>
  <c r="U131" i="16"/>
  <c r="U160" i="16"/>
  <c r="U159" i="16" s="1"/>
  <c r="U157" i="16" s="1"/>
  <c r="Z78" i="16"/>
  <c r="Y189" i="16"/>
  <c r="Y185" i="18"/>
  <c r="AJ146" i="15"/>
  <c r="U229" i="18"/>
  <c r="U142" i="18"/>
  <c r="U131" i="18" s="1"/>
  <c r="U262" i="18"/>
  <c r="T212" i="16"/>
  <c r="X304" i="15"/>
  <c r="X292" i="15"/>
  <c r="X258" i="15"/>
  <c r="V136" i="18"/>
  <c r="V208" i="18"/>
  <c r="V143" i="18"/>
  <c r="V254" i="18" s="1"/>
  <c r="V253" i="18" s="1"/>
  <c r="AE233" i="15"/>
  <c r="AB133" i="16"/>
  <c r="X103" i="16"/>
  <c r="W99" i="16"/>
  <c r="Y200" i="15"/>
  <c r="Y299" i="15" s="1"/>
  <c r="Z105" i="15"/>
  <c r="X103" i="18"/>
  <c r="W99" i="18"/>
  <c r="V195" i="16"/>
  <c r="V194" i="16" s="1"/>
  <c r="V192" i="16" s="1"/>
  <c r="V7" i="52" s="1"/>
  <c r="V225" i="16"/>
  <c r="W268" i="18"/>
  <c r="W256" i="18"/>
  <c r="W223" i="18"/>
  <c r="W189" i="18"/>
  <c r="W183" i="18" s="1"/>
  <c r="Y133" i="18"/>
  <c r="AB184" i="16"/>
  <c r="T215" i="16"/>
  <c r="T249" i="16"/>
  <c r="T248" i="16"/>
  <c r="W188" i="16"/>
  <c r="W182" i="16" s="1"/>
  <c r="T249" i="18" l="1"/>
  <c r="T250" i="18"/>
  <c r="X7" i="54"/>
  <c r="V5" i="54"/>
  <c r="U4" i="54"/>
  <c r="U235" i="1" s="1"/>
  <c r="T9" i="53"/>
  <c r="S8" i="53"/>
  <c r="S6" i="53" s="1"/>
  <c r="U6" i="52"/>
  <c r="T5" i="52"/>
  <c r="T232" i="16" s="1"/>
  <c r="U11" i="51"/>
  <c r="U9" i="51" s="1"/>
  <c r="U7" i="51" s="1"/>
  <c r="V14" i="51"/>
  <c r="X10" i="51"/>
  <c r="X228" i="1"/>
  <c r="AY220" i="1"/>
  <c r="X231" i="1"/>
  <c r="AC133" i="1"/>
  <c r="Y258" i="1"/>
  <c r="Y255" i="1" s="1"/>
  <c r="Y270" i="1"/>
  <c r="Y225" i="1"/>
  <c r="AY148" i="1"/>
  <c r="Y191" i="1"/>
  <c r="Y185" i="1" s="1"/>
  <c r="AZ120" i="1"/>
  <c r="AZ118" i="1" s="1"/>
  <c r="AZ212" i="1" s="1"/>
  <c r="AZ149" i="1"/>
  <c r="AZ169" i="1"/>
  <c r="AZ165" i="1" s="1"/>
  <c r="AZ171" i="1"/>
  <c r="AZ173" i="1"/>
  <c r="AZ172" i="1" s="1"/>
  <c r="AZ154" i="1"/>
  <c r="AZ236" i="1"/>
  <c r="AZ202" i="1"/>
  <c r="Y99" i="1"/>
  <c r="Z103" i="1"/>
  <c r="V218" i="1"/>
  <c r="V251" i="1"/>
  <c r="V252" i="1"/>
  <c r="X210" i="1"/>
  <c r="X136" i="1"/>
  <c r="AC187" i="1"/>
  <c r="AB137" i="1"/>
  <c r="AA104" i="1"/>
  <c r="Z183" i="1"/>
  <c r="Z265" i="1" s="1"/>
  <c r="AY212" i="1"/>
  <c r="W163" i="1"/>
  <c r="W162" i="1" s="1"/>
  <c r="W160" i="1" s="1"/>
  <c r="W131" i="1"/>
  <c r="W215" i="1" s="1"/>
  <c r="AB146" i="1"/>
  <c r="AA145" i="1"/>
  <c r="AA264" i="1"/>
  <c r="AA256" i="1"/>
  <c r="AA78" i="1"/>
  <c r="Z192" i="1"/>
  <c r="AA153" i="15"/>
  <c r="AB210" i="15"/>
  <c r="AY146" i="18"/>
  <c r="AY218" i="18"/>
  <c r="AZ169" i="18"/>
  <c r="AZ120" i="18"/>
  <c r="AZ118" i="18" s="1"/>
  <c r="AZ210" i="18" s="1"/>
  <c r="AZ152" i="18"/>
  <c r="AZ171" i="18"/>
  <c r="AZ170" i="18" s="1"/>
  <c r="BA58" i="18"/>
  <c r="AZ167" i="18"/>
  <c r="AZ163" i="18" s="1"/>
  <c r="AZ200" i="18"/>
  <c r="AZ147" i="18"/>
  <c r="U161" i="18"/>
  <c r="U160" i="18" s="1"/>
  <c r="U158" i="18" s="1"/>
  <c r="U216" i="18" s="1"/>
  <c r="AZ145" i="16"/>
  <c r="V176" i="15"/>
  <c r="V174" i="15" s="1"/>
  <c r="V171" i="15" s="1"/>
  <c r="V143" i="15"/>
  <c r="V242" i="15" s="1"/>
  <c r="Y104" i="15"/>
  <c r="X125" i="15"/>
  <c r="X298" i="15" s="1"/>
  <c r="W303" i="15"/>
  <c r="W102" i="15"/>
  <c r="W234" i="15" s="1"/>
  <c r="W290" i="15"/>
  <c r="W289" i="15" s="1"/>
  <c r="U248" i="15"/>
  <c r="U286" i="15"/>
  <c r="U285" i="15"/>
  <c r="W151" i="15"/>
  <c r="AA73" i="18"/>
  <c r="Z137" i="18"/>
  <c r="BB58" i="16"/>
  <c r="BA166" i="16"/>
  <c r="BA162" i="16" s="1"/>
  <c r="BA120" i="16"/>
  <c r="BA118" i="16" s="1"/>
  <c r="BA209" i="16" s="1"/>
  <c r="BA170" i="16"/>
  <c r="BA169" i="16" s="1"/>
  <c r="BA168" i="16"/>
  <c r="BA233" i="16"/>
  <c r="BA146" i="16"/>
  <c r="BA199" i="16"/>
  <c r="BA151" i="16"/>
  <c r="Z137" i="16"/>
  <c r="AA73" i="16"/>
  <c r="Z142" i="16"/>
  <c r="AZ217" i="16"/>
  <c r="W261" i="15"/>
  <c r="X208" i="15"/>
  <c r="X202" i="15" s="1"/>
  <c r="X215" i="15" s="1"/>
  <c r="X214" i="15" s="1"/>
  <c r="X212" i="15" s="1"/>
  <c r="AY158" i="15"/>
  <c r="Y175" i="15"/>
  <c r="Y173" i="15" s="1"/>
  <c r="Y170" i="15" s="1"/>
  <c r="Y247" i="15" s="1"/>
  <c r="Z81" i="15"/>
  <c r="Y209" i="15"/>
  <c r="Y152" i="15" s="1"/>
  <c r="AZ186" i="15"/>
  <c r="AZ185" i="15" s="1"/>
  <c r="AZ184" i="15"/>
  <c r="AZ159" i="15"/>
  <c r="AZ188" i="15"/>
  <c r="AZ182" i="15"/>
  <c r="AZ178" i="15" s="1"/>
  <c r="BA61" i="15"/>
  <c r="AZ164" i="15"/>
  <c r="AZ158" i="15" s="1"/>
  <c r="AZ190" i="15"/>
  <c r="AZ189" i="15" s="1"/>
  <c r="AZ219" i="15"/>
  <c r="BA236" i="15" s="1"/>
  <c r="AA156" i="15"/>
  <c r="Z155" i="15"/>
  <c r="Z142" i="15" s="1"/>
  <c r="Z241" i="15" s="1"/>
  <c r="AY250" i="15"/>
  <c r="AY252" i="15"/>
  <c r="BA58" i="1"/>
  <c r="AA78" i="18"/>
  <c r="Z190" i="18"/>
  <c r="W136" i="18"/>
  <c r="W143" i="18"/>
  <c r="W208" i="18"/>
  <c r="W195" i="16"/>
  <c r="W194" i="16" s="1"/>
  <c r="W192" i="16" s="1"/>
  <c r="W7" i="52" s="1"/>
  <c r="W225" i="16"/>
  <c r="AC184" i="16"/>
  <c r="U213" i="18"/>
  <c r="Z133" i="18"/>
  <c r="X195" i="16"/>
  <c r="X194" i="16" s="1"/>
  <c r="X192" i="16" s="1"/>
  <c r="X225" i="16"/>
  <c r="Y304" i="15"/>
  <c r="Y292" i="15"/>
  <c r="Y258" i="15"/>
  <c r="Y103" i="16"/>
  <c r="X99" i="16"/>
  <c r="AA78" i="16"/>
  <c r="Z189" i="16"/>
  <c r="W264" i="15"/>
  <c r="AA145" i="15"/>
  <c r="V229" i="18"/>
  <c r="V131" i="16"/>
  <c r="V212" i="16" s="1"/>
  <c r="V160" i="16"/>
  <c r="V159" i="16" s="1"/>
  <c r="V157" i="16" s="1"/>
  <c r="V215" i="16" s="1"/>
  <c r="Y103" i="18"/>
  <c r="X99" i="18"/>
  <c r="AC133" i="16"/>
  <c r="V142" i="18"/>
  <c r="V161" i="18" s="1"/>
  <c r="V160" i="18" s="1"/>
  <c r="V158" i="18" s="1"/>
  <c r="V262" i="18"/>
  <c r="U215" i="16"/>
  <c r="U249" i="16"/>
  <c r="U248" i="16"/>
  <c r="AA204" i="15"/>
  <c r="X268" i="18"/>
  <c r="X223" i="18"/>
  <c r="X256" i="18"/>
  <c r="X189" i="18"/>
  <c r="X183" i="18" s="1"/>
  <c r="X267" i="16"/>
  <c r="X255" i="16"/>
  <c r="X222" i="16"/>
  <c r="AF233" i="15"/>
  <c r="W196" i="18"/>
  <c r="W195" i="18" s="1"/>
  <c r="W193" i="18" s="1"/>
  <c r="W11" i="53" s="1"/>
  <c r="W226" i="18"/>
  <c r="V228" i="16"/>
  <c r="AA105" i="15"/>
  <c r="Z200" i="15"/>
  <c r="Z299" i="15" s="1"/>
  <c r="W136" i="16"/>
  <c r="W207" i="16"/>
  <c r="W253" i="16"/>
  <c r="W252" i="16" s="1"/>
  <c r="W261" i="16"/>
  <c r="AK146" i="15"/>
  <c r="Z185" i="18"/>
  <c r="U212" i="16"/>
  <c r="Z104" i="18"/>
  <c r="Y181" i="18"/>
  <c r="Y278" i="18" s="1"/>
  <c r="Y180" i="16"/>
  <c r="Z104" i="16"/>
  <c r="AG119" i="15"/>
  <c r="AH121" i="15"/>
  <c r="W5" i="54" l="1"/>
  <c r="V4" i="54"/>
  <c r="V235" i="1" s="1"/>
  <c r="U9" i="53"/>
  <c r="T8" i="53"/>
  <c r="T6" i="53" s="1"/>
  <c r="X7" i="52"/>
  <c r="V6" i="52"/>
  <c r="U5" i="52"/>
  <c r="U232" i="16" s="1"/>
  <c r="V11" i="51"/>
  <c r="V9" i="51" s="1"/>
  <c r="V7" i="51" s="1"/>
  <c r="Y10" i="51"/>
  <c r="W14" i="51"/>
  <c r="W218" i="1"/>
  <c r="W252" i="1"/>
  <c r="W251" i="1"/>
  <c r="Z258" i="1"/>
  <c r="Z255" i="1" s="1"/>
  <c r="Z225" i="1"/>
  <c r="Z270" i="1"/>
  <c r="X163" i="1"/>
  <c r="X162" i="1" s="1"/>
  <c r="X160" i="1" s="1"/>
  <c r="X131" i="1"/>
  <c r="X215" i="1" s="1"/>
  <c r="Y210" i="1"/>
  <c r="Y136" i="1"/>
  <c r="AZ148" i="1"/>
  <c r="Z191" i="1"/>
  <c r="Z185" i="1" s="1"/>
  <c r="AB104" i="1"/>
  <c r="AA183" i="1"/>
  <c r="AA265" i="1" s="1"/>
  <c r="AD133" i="1"/>
  <c r="AB78" i="1"/>
  <c r="AA192" i="1"/>
  <c r="AB145" i="1"/>
  <c r="AC146" i="1"/>
  <c r="AB256" i="1"/>
  <c r="AB264" i="1"/>
  <c r="AC137" i="1"/>
  <c r="AZ220" i="1"/>
  <c r="Y228" i="1"/>
  <c r="Y198" i="1"/>
  <c r="Y197" i="1" s="1"/>
  <c r="Y195" i="1" s="1"/>
  <c r="Y7" i="54" s="1"/>
  <c r="BA154" i="1"/>
  <c r="BA120" i="1"/>
  <c r="BA118" i="1" s="1"/>
  <c r="BA212" i="1" s="1"/>
  <c r="BA236" i="1"/>
  <c r="BA171" i="1"/>
  <c r="BA169" i="1"/>
  <c r="BA165" i="1" s="1"/>
  <c r="BA202" i="1"/>
  <c r="BA173" i="1"/>
  <c r="BA172" i="1" s="1"/>
  <c r="BA149" i="1"/>
  <c r="AD187" i="1"/>
  <c r="AA103" i="1"/>
  <c r="Z99" i="1"/>
  <c r="AB153" i="15"/>
  <c r="AC210" i="15"/>
  <c r="U250" i="18"/>
  <c r="U249" i="18"/>
  <c r="BA171" i="18"/>
  <c r="BA170" i="18" s="1"/>
  <c r="BB58" i="18"/>
  <c r="BA120" i="18"/>
  <c r="BA118" i="18" s="1"/>
  <c r="BA210" i="18" s="1"/>
  <c r="BA147" i="18"/>
  <c r="BA169" i="18"/>
  <c r="BA152" i="18"/>
  <c r="BA200" i="18"/>
  <c r="BA167" i="18"/>
  <c r="BA163" i="18" s="1"/>
  <c r="AZ218" i="18"/>
  <c r="AZ146" i="18"/>
  <c r="BA145" i="16"/>
  <c r="X290" i="15"/>
  <c r="X289" i="15" s="1"/>
  <c r="X303" i="15"/>
  <c r="X102" i="15"/>
  <c r="X234" i="15" s="1"/>
  <c r="V248" i="15"/>
  <c r="V285" i="15"/>
  <c r="V286" i="15"/>
  <c r="X261" i="15"/>
  <c r="Z175" i="15"/>
  <c r="Z173" i="15" s="1"/>
  <c r="Z170" i="15" s="1"/>
  <c r="Z247" i="15" s="1"/>
  <c r="Z104" i="15"/>
  <c r="Y125" i="15"/>
  <c r="Y298" i="15" s="1"/>
  <c r="W143" i="15"/>
  <c r="W242" i="15" s="1"/>
  <c r="W176" i="15"/>
  <c r="W174" i="15" s="1"/>
  <c r="W171" i="15" s="1"/>
  <c r="X151" i="15"/>
  <c r="AA137" i="18"/>
  <c r="AB73" i="18"/>
  <c r="AB73" i="16"/>
  <c r="AA142" i="16"/>
  <c r="AA137" i="16"/>
  <c r="BA217" i="16"/>
  <c r="BB146" i="16"/>
  <c r="BB166" i="16"/>
  <c r="BB162" i="16" s="1"/>
  <c r="BC58" i="16"/>
  <c r="BB120" i="16"/>
  <c r="BB118" i="16" s="1"/>
  <c r="BB209" i="16" s="1"/>
  <c r="BB151" i="16"/>
  <c r="BB233" i="16"/>
  <c r="BB168" i="16"/>
  <c r="BB170" i="16"/>
  <c r="BB169" i="16" s="1"/>
  <c r="BB199" i="16"/>
  <c r="Y208" i="15"/>
  <c r="Y202" i="15" s="1"/>
  <c r="Y215" i="15" s="1"/>
  <c r="Y214" i="15" s="1"/>
  <c r="Y212" i="15" s="1"/>
  <c r="AB156" i="15"/>
  <c r="AA155" i="15"/>
  <c r="AA175" i="15" s="1"/>
  <c r="AA173" i="15" s="1"/>
  <c r="AA170" i="15" s="1"/>
  <c r="AA247" i="15" s="1"/>
  <c r="BA190" i="15"/>
  <c r="BA189" i="15" s="1"/>
  <c r="BA184" i="15"/>
  <c r="BB61" i="15"/>
  <c r="BA186" i="15"/>
  <c r="BA185" i="15" s="1"/>
  <c r="BA164" i="15"/>
  <c r="BA188" i="15"/>
  <c r="BA159" i="15"/>
  <c r="BA219" i="15"/>
  <c r="BB236" i="15" s="1"/>
  <c r="BA182" i="15"/>
  <c r="BA178" i="15" s="1"/>
  <c r="AZ252" i="15"/>
  <c r="Z209" i="15"/>
  <c r="Z152" i="15" s="1"/>
  <c r="AA81" i="15"/>
  <c r="AZ250" i="15"/>
  <c r="BB58" i="1"/>
  <c r="AB78" i="18"/>
  <c r="AA190" i="18"/>
  <c r="V216" i="18"/>
  <c r="AG233" i="15"/>
  <c r="Y267" i="16"/>
  <c r="Y222" i="16"/>
  <c r="Y255" i="16"/>
  <c r="Y188" i="16"/>
  <c r="Y182" i="16" s="1"/>
  <c r="AL146" i="15"/>
  <c r="V249" i="16"/>
  <c r="AB145" i="15"/>
  <c r="X228" i="16"/>
  <c r="W228" i="16"/>
  <c r="V131" i="18"/>
  <c r="Y268" i="18"/>
  <c r="Y256" i="18"/>
  <c r="Y223" i="18"/>
  <c r="Y189" i="18"/>
  <c r="Y183" i="18" s="1"/>
  <c r="W131" i="16"/>
  <c r="W160" i="16"/>
  <c r="W159" i="16" s="1"/>
  <c r="W157" i="16" s="1"/>
  <c r="W215" i="16" s="1"/>
  <c r="AB204" i="15"/>
  <c r="X136" i="18"/>
  <c r="X143" i="18"/>
  <c r="X254" i="18" s="1"/>
  <c r="X253" i="18" s="1"/>
  <c r="X208" i="18"/>
  <c r="AB78" i="16"/>
  <c r="AA189" i="16"/>
  <c r="X136" i="16"/>
  <c r="X207" i="16"/>
  <c r="X253" i="16"/>
  <c r="X252" i="16" s="1"/>
  <c r="X261" i="16"/>
  <c r="W142" i="18"/>
  <c r="W131" i="18" s="1"/>
  <c r="W262" i="18"/>
  <c r="AA104" i="18"/>
  <c r="Z181" i="18"/>
  <c r="Z278" i="18" s="1"/>
  <c r="AA185" i="18"/>
  <c r="Z304" i="15"/>
  <c r="Z258" i="15"/>
  <c r="Z292" i="15"/>
  <c r="V248" i="16"/>
  <c r="W229" i="18"/>
  <c r="X264" i="15"/>
  <c r="Z103" i="18"/>
  <c r="Y99" i="18"/>
  <c r="Z103" i="16"/>
  <c r="Y99" i="16"/>
  <c r="AD184" i="16"/>
  <c r="AI121" i="15"/>
  <c r="AH119" i="15"/>
  <c r="AA104" i="16"/>
  <c r="Z180" i="16"/>
  <c r="Z188" i="16" s="1"/>
  <c r="Z182" i="16" s="1"/>
  <c r="AA200" i="15"/>
  <c r="AA299" i="15" s="1"/>
  <c r="AB105" i="15"/>
  <c r="X196" i="18"/>
  <c r="X195" i="18" s="1"/>
  <c r="X193" i="18" s="1"/>
  <c r="X11" i="53" s="1"/>
  <c r="X226" i="18"/>
  <c r="AD133" i="16"/>
  <c r="AA133" i="18"/>
  <c r="W254" i="18"/>
  <c r="W253" i="18" s="1"/>
  <c r="X5" i="54" l="1"/>
  <c r="W4" i="54"/>
  <c r="W235" i="1" s="1"/>
  <c r="V9" i="53"/>
  <c r="U8" i="53"/>
  <c r="U6" i="53" s="1"/>
  <c r="W6" i="52"/>
  <c r="V5" i="52"/>
  <c r="V232" i="16" s="1"/>
  <c r="Z10" i="51"/>
  <c r="W11" i="51"/>
  <c r="W9" i="51" s="1"/>
  <c r="W7" i="51" s="1"/>
  <c r="X14" i="51"/>
  <c r="BA148" i="1"/>
  <c r="AB103" i="1"/>
  <c r="AA99" i="1"/>
  <c r="Y231" i="1"/>
  <c r="AB192" i="1"/>
  <c r="AC78" i="1"/>
  <c r="Z198" i="1"/>
  <c r="Z197" i="1" s="1"/>
  <c r="Z195" i="1" s="1"/>
  <c r="Z7" i="54" s="1"/>
  <c r="Z228" i="1"/>
  <c r="AE187" i="1"/>
  <c r="AD137" i="1"/>
  <c r="AC145" i="1"/>
  <c r="AD146" i="1"/>
  <c r="AC256" i="1"/>
  <c r="AC264" i="1"/>
  <c r="AE133" i="1"/>
  <c r="AA225" i="1"/>
  <c r="AA258" i="1"/>
  <c r="AA255" i="1" s="1"/>
  <c r="AA270" i="1"/>
  <c r="Y131" i="1"/>
  <c r="Y215" i="1" s="1"/>
  <c r="Y163" i="1"/>
  <c r="Y162" i="1" s="1"/>
  <c r="Y160" i="1" s="1"/>
  <c r="Y218" i="1" s="1"/>
  <c r="X218" i="1"/>
  <c r="X252" i="1"/>
  <c r="X251" i="1"/>
  <c r="BB120" i="1"/>
  <c r="BB118" i="1" s="1"/>
  <c r="BB212" i="1" s="1"/>
  <c r="BB149" i="1"/>
  <c r="BB154" i="1"/>
  <c r="BB169" i="1"/>
  <c r="BB165" i="1" s="1"/>
  <c r="BB171" i="1"/>
  <c r="BB173" i="1"/>
  <c r="BB172" i="1" s="1"/>
  <c r="BB236" i="1"/>
  <c r="BB202" i="1"/>
  <c r="Z210" i="1"/>
  <c r="Z136" i="1"/>
  <c r="BA220" i="1"/>
  <c r="AA191" i="1"/>
  <c r="AA185" i="1" s="1"/>
  <c r="AC104" i="1"/>
  <c r="AB183" i="1"/>
  <c r="AB265" i="1" s="1"/>
  <c r="AD210" i="15"/>
  <c r="AC153" i="15"/>
  <c r="BB147" i="18"/>
  <c r="BB120" i="18"/>
  <c r="BB118" i="18" s="1"/>
  <c r="BB210" i="18" s="1"/>
  <c r="BB200" i="18"/>
  <c r="BB167" i="18"/>
  <c r="BB163" i="18" s="1"/>
  <c r="BB169" i="18"/>
  <c r="BC58" i="18"/>
  <c r="BB152" i="18"/>
  <c r="BB171" i="18"/>
  <c r="BB170" i="18" s="1"/>
  <c r="BA218" i="18"/>
  <c r="BA146" i="18"/>
  <c r="BB217" i="16"/>
  <c r="Y261" i="15"/>
  <c r="AA142" i="15"/>
  <c r="AA241" i="15" s="1"/>
  <c r="Y102" i="15"/>
  <c r="Y234" i="15" s="1"/>
  <c r="Y303" i="15"/>
  <c r="Y290" i="15"/>
  <c r="Y289" i="15" s="1"/>
  <c r="W161" i="18"/>
  <c r="W160" i="18" s="1"/>
  <c r="W158" i="18" s="1"/>
  <c r="W216" i="18" s="1"/>
  <c r="Y151" i="15"/>
  <c r="W248" i="15"/>
  <c r="W285" i="15"/>
  <c r="W286" i="15"/>
  <c r="Z125" i="15"/>
  <c r="AA104" i="15"/>
  <c r="Z208" i="15"/>
  <c r="Z202" i="15" s="1"/>
  <c r="Z261" i="15" s="1"/>
  <c r="X143" i="15"/>
  <c r="X242" i="15" s="1"/>
  <c r="X176" i="15"/>
  <c r="X174" i="15" s="1"/>
  <c r="X171" i="15" s="1"/>
  <c r="AC73" i="18"/>
  <c r="AB137" i="18"/>
  <c r="BC151" i="16"/>
  <c r="BC166" i="16"/>
  <c r="BC162" i="16" s="1"/>
  <c r="BC120" i="16"/>
  <c r="BC118" i="16" s="1"/>
  <c r="BC209" i="16" s="1"/>
  <c r="BC168" i="16"/>
  <c r="BC233" i="16"/>
  <c r="BC146" i="16"/>
  <c r="BD58" i="16"/>
  <c r="BC199" i="16"/>
  <c r="BC170" i="16"/>
  <c r="BC169" i="16" s="1"/>
  <c r="BB145" i="16"/>
  <c r="AB137" i="16"/>
  <c r="AC73" i="16"/>
  <c r="AB142" i="16"/>
  <c r="BA158" i="15"/>
  <c r="BB159" i="15"/>
  <c r="BB184" i="15"/>
  <c r="BB188" i="15"/>
  <c r="BB182" i="15"/>
  <c r="BB178" i="15" s="1"/>
  <c r="BB164" i="15"/>
  <c r="BB190" i="15"/>
  <c r="BB189" i="15" s="1"/>
  <c r="BB219" i="15"/>
  <c r="BC236" i="15" s="1"/>
  <c r="BB186" i="15"/>
  <c r="BB185" i="15" s="1"/>
  <c r="BC61" i="15"/>
  <c r="AC156" i="15"/>
  <c r="AB155" i="15"/>
  <c r="AB175" i="15" s="1"/>
  <c r="AB173" i="15" s="1"/>
  <c r="AB170" i="15" s="1"/>
  <c r="AB247" i="15" s="1"/>
  <c r="AA209" i="15"/>
  <c r="AA152" i="15" s="1"/>
  <c r="AB81" i="15"/>
  <c r="BA250" i="15"/>
  <c r="BA252" i="15"/>
  <c r="BC58" i="1"/>
  <c r="W249" i="16"/>
  <c r="AB190" i="18"/>
  <c r="AC78" i="18"/>
  <c r="AB185" i="18"/>
  <c r="V213" i="18"/>
  <c r="AA292" i="15"/>
  <c r="AA258" i="15"/>
  <c r="AA304" i="15"/>
  <c r="Z267" i="16"/>
  <c r="Z255" i="16"/>
  <c r="Z222" i="16"/>
  <c r="W213" i="18"/>
  <c r="Y136" i="16"/>
  <c r="Y253" i="16"/>
  <c r="Y252" i="16" s="1"/>
  <c r="Y207" i="16"/>
  <c r="Y261" i="16"/>
  <c r="AA103" i="18"/>
  <c r="Z99" i="18"/>
  <c r="Z268" i="18"/>
  <c r="Z223" i="18"/>
  <c r="Z256" i="18"/>
  <c r="Z189" i="18"/>
  <c r="Z183" i="18" s="1"/>
  <c r="X131" i="16"/>
  <c r="X160" i="16"/>
  <c r="X159" i="16" s="1"/>
  <c r="X157" i="16" s="1"/>
  <c r="AB189" i="16"/>
  <c r="AC78" i="16"/>
  <c r="W248" i="16"/>
  <c r="AC145" i="15"/>
  <c r="AM146" i="15"/>
  <c r="AB200" i="15"/>
  <c r="AB299" i="15" s="1"/>
  <c r="AC105" i="15"/>
  <c r="AE184" i="16"/>
  <c r="Z195" i="16"/>
  <c r="Z194" i="16" s="1"/>
  <c r="Z192" i="16" s="1"/>
  <c r="Z225" i="16"/>
  <c r="Y195" i="16"/>
  <c r="Y194" i="16" s="1"/>
  <c r="Y192" i="16" s="1"/>
  <c r="Y7" i="52" s="1"/>
  <c r="Y225" i="16"/>
  <c r="AB133" i="18"/>
  <c r="AE133" i="16"/>
  <c r="AB104" i="16"/>
  <c r="AA180" i="16"/>
  <c r="AA188" i="16" s="1"/>
  <c r="AA182" i="16" s="1"/>
  <c r="AH233" i="15"/>
  <c r="AA103" i="16"/>
  <c r="Z99" i="16"/>
  <c r="AB104" i="18"/>
  <c r="AA181" i="18"/>
  <c r="AA278" i="18" s="1"/>
  <c r="W212" i="16"/>
  <c r="Y196" i="18"/>
  <c r="Y195" i="18" s="1"/>
  <c r="Y193" i="18" s="1"/>
  <c r="Y11" i="53" s="1"/>
  <c r="Y226" i="18"/>
  <c r="V250" i="18"/>
  <c r="Y143" i="18"/>
  <c r="Y254" i="18" s="1"/>
  <c r="Y253" i="18" s="1"/>
  <c r="Y136" i="18"/>
  <c r="Y208" i="18"/>
  <c r="X229" i="18"/>
  <c r="AJ121" i="15"/>
  <c r="AI119" i="15"/>
  <c r="Y264" i="15"/>
  <c r="X142" i="18"/>
  <c r="X131" i="18" s="1"/>
  <c r="X262" i="18"/>
  <c r="AC204" i="15"/>
  <c r="V249" i="18"/>
  <c r="Y5" i="54" l="1"/>
  <c r="X4" i="54"/>
  <c r="X235" i="1" s="1"/>
  <c r="W9" i="53"/>
  <c r="V8" i="53"/>
  <c r="V6" i="53" s="1"/>
  <c r="Z7" i="52"/>
  <c r="X6" i="52"/>
  <c r="W5" i="52"/>
  <c r="W232" i="16" s="1"/>
  <c r="X11" i="51"/>
  <c r="X9" i="51" s="1"/>
  <c r="X7" i="51" s="1"/>
  <c r="Y14" i="51"/>
  <c r="AA10" i="51"/>
  <c r="Z151" i="15"/>
  <c r="Z143" i="15" s="1"/>
  <c r="Z242" i="15" s="1"/>
  <c r="Z298" i="15"/>
  <c r="AB191" i="1"/>
  <c r="AB185" i="1" s="1"/>
  <c r="AB198" i="1" s="1"/>
  <c r="AB197" i="1" s="1"/>
  <c r="AB195" i="1" s="1"/>
  <c r="Y252" i="1"/>
  <c r="AC183" i="1"/>
  <c r="AC265" i="1" s="1"/>
  <c r="AD104" i="1"/>
  <c r="Z163" i="1"/>
  <c r="Z162" i="1" s="1"/>
  <c r="Z160" i="1" s="1"/>
  <c r="Z218" i="1" s="1"/>
  <c r="Z131" i="1"/>
  <c r="Z215" i="1" s="1"/>
  <c r="AF133" i="1"/>
  <c r="AF187" i="1"/>
  <c r="AA210" i="1"/>
  <c r="AA136" i="1"/>
  <c r="AA198" i="1"/>
  <c r="AA197" i="1" s="1"/>
  <c r="AA195" i="1" s="1"/>
  <c r="AA7" i="54" s="1"/>
  <c r="AA228" i="1"/>
  <c r="BB148" i="1"/>
  <c r="AB99" i="1"/>
  <c r="AC103" i="1"/>
  <c r="BC120" i="1"/>
  <c r="BC118" i="1" s="1"/>
  <c r="BC212" i="1" s="1"/>
  <c r="BC154" i="1"/>
  <c r="BC149" i="1"/>
  <c r="BC173" i="1"/>
  <c r="BC172" i="1" s="1"/>
  <c r="BC169" i="1"/>
  <c r="BC165" i="1" s="1"/>
  <c r="BC236" i="1"/>
  <c r="BC171" i="1"/>
  <c r="BC202" i="1"/>
  <c r="BB220" i="1"/>
  <c r="AE137" i="1"/>
  <c r="Z231" i="1"/>
  <c r="Y251" i="1"/>
  <c r="AB258" i="1"/>
  <c r="AB255" i="1" s="1"/>
  <c r="AB270" i="1"/>
  <c r="AB225" i="1"/>
  <c r="AE146" i="1"/>
  <c r="AD256" i="1"/>
  <c r="AD145" i="1"/>
  <c r="AD264" i="1"/>
  <c r="AD78" i="1"/>
  <c r="AC192" i="1"/>
  <c r="AE210" i="15"/>
  <c r="AD153" i="15"/>
  <c r="AA208" i="15"/>
  <c r="AA202" i="15" s="1"/>
  <c r="AA261" i="15" s="1"/>
  <c r="BC171" i="18"/>
  <c r="BC170" i="18" s="1"/>
  <c r="BC152" i="18"/>
  <c r="BC200" i="18"/>
  <c r="BC120" i="18"/>
  <c r="BC118" i="18" s="1"/>
  <c r="BC210" i="18" s="1"/>
  <c r="BC169" i="18"/>
  <c r="BC147" i="18"/>
  <c r="BC146" i="18" s="1"/>
  <c r="BC167" i="18"/>
  <c r="BC163" i="18" s="1"/>
  <c r="BD58" i="18"/>
  <c r="BB218" i="18"/>
  <c r="BB146" i="18"/>
  <c r="W249" i="18"/>
  <c r="Z215" i="15"/>
  <c r="Z214" i="15" s="1"/>
  <c r="Z212" i="15" s="1"/>
  <c r="W250" i="18"/>
  <c r="BC145" i="16"/>
  <c r="X248" i="15"/>
  <c r="X285" i="15"/>
  <c r="X286" i="15"/>
  <c r="AB104" i="15"/>
  <c r="AA125" i="15"/>
  <c r="AA298" i="15" s="1"/>
  <c r="Z290" i="15"/>
  <c r="Z289" i="15" s="1"/>
  <c r="Z102" i="15"/>
  <c r="Z234" i="15" s="1"/>
  <c r="Z303" i="15"/>
  <c r="Y176" i="15"/>
  <c r="Y174" i="15" s="1"/>
  <c r="Y171" i="15" s="1"/>
  <c r="Y143" i="15"/>
  <c r="Y242" i="15" s="1"/>
  <c r="AD73" i="18"/>
  <c r="AC137" i="18"/>
  <c r="BD166" i="16"/>
  <c r="BD162" i="16" s="1"/>
  <c r="BD120" i="16"/>
  <c r="BD118" i="16" s="1"/>
  <c r="BD209" i="16" s="1"/>
  <c r="BE58" i="16"/>
  <c r="BD151" i="16"/>
  <c r="BD170" i="16"/>
  <c r="BD169" i="16" s="1"/>
  <c r="BD199" i="16"/>
  <c r="BD168" i="16"/>
  <c r="BD146" i="16"/>
  <c r="BD145" i="16" s="1"/>
  <c r="BD233" i="16"/>
  <c r="AD73" i="16"/>
  <c r="AC137" i="16"/>
  <c r="AC142" i="16"/>
  <c r="BC217" i="16"/>
  <c r="AB142" i="15"/>
  <c r="AB241" i="15" s="1"/>
  <c r="BB250" i="15"/>
  <c r="AD156" i="15"/>
  <c r="AC155" i="15"/>
  <c r="AC175" i="15" s="1"/>
  <c r="AC173" i="15" s="1"/>
  <c r="AC170" i="15" s="1"/>
  <c r="AC247" i="15" s="1"/>
  <c r="BC182" i="15"/>
  <c r="BC178" i="15" s="1"/>
  <c r="BD61" i="15"/>
  <c r="BC159" i="15"/>
  <c r="BC186" i="15"/>
  <c r="BC185" i="15" s="1"/>
  <c r="BC164" i="15"/>
  <c r="BC184" i="15"/>
  <c r="BC188" i="15"/>
  <c r="BC190" i="15"/>
  <c r="BC189" i="15" s="1"/>
  <c r="BC219" i="15"/>
  <c r="BD236" i="15" s="1"/>
  <c r="BB158" i="15"/>
  <c r="BB252" i="15"/>
  <c r="AC81" i="15"/>
  <c r="AB209" i="15"/>
  <c r="AB152" i="15" s="1"/>
  <c r="BD58" i="1"/>
  <c r="AD78" i="18"/>
  <c r="AC190" i="18"/>
  <c r="X213" i="18"/>
  <c r="AA195" i="16"/>
  <c r="AA194" i="16" s="1"/>
  <c r="AA192" i="16" s="1"/>
  <c r="AA225" i="16"/>
  <c r="X215" i="16"/>
  <c r="X248" i="16"/>
  <c r="X249" i="16"/>
  <c r="Z136" i="18"/>
  <c r="Z143" i="18"/>
  <c r="Z208" i="18"/>
  <c r="AD204" i="15"/>
  <c r="AI233" i="15"/>
  <c r="Y142" i="18"/>
  <c r="Y161" i="18" s="1"/>
  <c r="Y160" i="18" s="1"/>
  <c r="Y158" i="18" s="1"/>
  <c r="Y262" i="18"/>
  <c r="Y229" i="18"/>
  <c r="Z136" i="16"/>
  <c r="Z207" i="16"/>
  <c r="Z253" i="16"/>
  <c r="Z252" i="16" s="1"/>
  <c r="Z261" i="16"/>
  <c r="AC104" i="16"/>
  <c r="AB180" i="16"/>
  <c r="AB188" i="16" s="1"/>
  <c r="AB182" i="16" s="1"/>
  <c r="Y228" i="16"/>
  <c r="AN146" i="15"/>
  <c r="X212" i="16"/>
  <c r="AB103" i="18"/>
  <c r="AA99" i="18"/>
  <c r="Y160" i="16"/>
  <c r="Y159" i="16" s="1"/>
  <c r="Y157" i="16" s="1"/>
  <c r="Y215" i="16" s="1"/>
  <c r="Y131" i="16"/>
  <c r="Y212" i="16" s="1"/>
  <c r="AA267" i="16"/>
  <c r="AA222" i="16"/>
  <c r="AA255" i="16"/>
  <c r="AD145" i="15"/>
  <c r="AC189" i="16"/>
  <c r="AD78" i="16"/>
  <c r="Z196" i="18"/>
  <c r="Z195" i="18" s="1"/>
  <c r="Z193" i="18" s="1"/>
  <c r="Z11" i="53" s="1"/>
  <c r="Z226" i="18"/>
  <c r="AK121" i="15"/>
  <c r="AJ119" i="15"/>
  <c r="AA268" i="18"/>
  <c r="AA256" i="18"/>
  <c r="AA223" i="18"/>
  <c r="AA189" i="18"/>
  <c r="AA183" i="18" s="1"/>
  <c r="AA99" i="16"/>
  <c r="AB103" i="16"/>
  <c r="X161" i="18"/>
  <c r="X160" i="18" s="1"/>
  <c r="X158" i="18" s="1"/>
  <c r="AF184" i="16"/>
  <c r="AD105" i="15"/>
  <c r="AC200" i="15"/>
  <c r="AC299" i="15" s="1"/>
  <c r="AC185" i="18"/>
  <c r="AC104" i="18"/>
  <c r="AB181" i="18"/>
  <c r="AB278" i="18" s="1"/>
  <c r="AF133" i="16"/>
  <c r="AC133" i="18"/>
  <c r="Z228" i="16"/>
  <c r="AB304" i="15"/>
  <c r="AB258" i="15"/>
  <c r="AB292" i="15"/>
  <c r="AB7" i="54" l="1"/>
  <c r="Z5" i="54"/>
  <c r="Y4" i="54"/>
  <c r="Y235" i="1" s="1"/>
  <c r="X9" i="53"/>
  <c r="W8" i="53"/>
  <c r="W6" i="53" s="1"/>
  <c r="Y6" i="52"/>
  <c r="X5" i="52"/>
  <c r="X232" i="16" s="1"/>
  <c r="AA7" i="52"/>
  <c r="Y11" i="51"/>
  <c r="Y9" i="51" s="1"/>
  <c r="Y7" i="51" s="1"/>
  <c r="AB10" i="51"/>
  <c r="Z14" i="51"/>
  <c r="AB228" i="1"/>
  <c r="Z176" i="15"/>
  <c r="Z174" i="15" s="1"/>
  <c r="Z171" i="15" s="1"/>
  <c r="Z248" i="15" s="1"/>
  <c r="BD217" i="16"/>
  <c r="Z251" i="1"/>
  <c r="AA231" i="1"/>
  <c r="AE104" i="1"/>
  <c r="AD183" i="1"/>
  <c r="AD265" i="1" s="1"/>
  <c r="AF137" i="1"/>
  <c r="AA163" i="1"/>
  <c r="AA162" i="1" s="1"/>
  <c r="AA160" i="1" s="1"/>
  <c r="AA218" i="1" s="1"/>
  <c r="AA131" i="1"/>
  <c r="AA215" i="1" s="1"/>
  <c r="AG187" i="1"/>
  <c r="AG133" i="1"/>
  <c r="AC258" i="1"/>
  <c r="AC255" i="1" s="1"/>
  <c r="AC270" i="1"/>
  <c r="AC225" i="1"/>
  <c r="BD120" i="1"/>
  <c r="BD118" i="1" s="1"/>
  <c r="BD212" i="1" s="1"/>
  <c r="BD149" i="1"/>
  <c r="BD169" i="1"/>
  <c r="BD165" i="1" s="1"/>
  <c r="BD171" i="1"/>
  <c r="BD173" i="1"/>
  <c r="BD172" i="1" s="1"/>
  <c r="BD154" i="1"/>
  <c r="BD236" i="1"/>
  <c r="BD202" i="1"/>
  <c r="AC191" i="1"/>
  <c r="AC185" i="1" s="1"/>
  <c r="BC220" i="1"/>
  <c r="AC99" i="1"/>
  <c r="AD103" i="1"/>
  <c r="AE78" i="1"/>
  <c r="AD192" i="1"/>
  <c r="AF146" i="1"/>
  <c r="AE145" i="1"/>
  <c r="AE264" i="1"/>
  <c r="AE256" i="1"/>
  <c r="Z252" i="1"/>
  <c r="BC148" i="1"/>
  <c r="AB210" i="1"/>
  <c r="AB136" i="1"/>
  <c r="AB231" i="1"/>
  <c r="AF210" i="15"/>
  <c r="AE153" i="15"/>
  <c r="AA215" i="15"/>
  <c r="AA214" i="15" s="1"/>
  <c r="AA212" i="15" s="1"/>
  <c r="Z264" i="15"/>
  <c r="BD171" i="18"/>
  <c r="BD170" i="18" s="1"/>
  <c r="BD152" i="18"/>
  <c r="BD120" i="18"/>
  <c r="BD118" i="18" s="1"/>
  <c r="BD210" i="18" s="1"/>
  <c r="BE58" i="18"/>
  <c r="BD167" i="18"/>
  <c r="BD163" i="18" s="1"/>
  <c r="BD200" i="18"/>
  <c r="BD147" i="18"/>
  <c r="BD169" i="18"/>
  <c r="BC218" i="18"/>
  <c r="Y131" i="18"/>
  <c r="Y213" i="18" s="1"/>
  <c r="AC142" i="15"/>
  <c r="AC241" i="15" s="1"/>
  <c r="AA290" i="15"/>
  <c r="AA289" i="15" s="1"/>
  <c r="AA303" i="15"/>
  <c r="AA102" i="15"/>
  <c r="AA234" i="15" s="1"/>
  <c r="AB125" i="15"/>
  <c r="AB298" i="15" s="1"/>
  <c r="AC104" i="15"/>
  <c r="Y248" i="15"/>
  <c r="Y286" i="15"/>
  <c r="Y285" i="15"/>
  <c r="AA151" i="15"/>
  <c r="AE73" i="18"/>
  <c r="AD137" i="18"/>
  <c r="BE151" i="16"/>
  <c r="BE166" i="16"/>
  <c r="BE162" i="16" s="1"/>
  <c r="O163" i="16" s="1"/>
  <c r="BE146" i="16"/>
  <c r="BE120" i="16"/>
  <c r="BE118" i="16" s="1"/>
  <c r="BE209" i="16" s="1"/>
  <c r="BE168" i="16"/>
  <c r="BE170" i="16"/>
  <c r="BE169" i="16" s="1"/>
  <c r="BE233" i="16"/>
  <c r="BE199" i="16"/>
  <c r="AD137" i="16"/>
  <c r="AE73" i="16"/>
  <c r="AD142" i="16"/>
  <c r="BC252" i="15"/>
  <c r="BC250" i="15"/>
  <c r="BC158" i="15"/>
  <c r="AE156" i="15"/>
  <c r="AD155" i="15"/>
  <c r="AD175" i="15" s="1"/>
  <c r="AD173" i="15" s="1"/>
  <c r="AD170" i="15" s="1"/>
  <c r="AD247" i="15" s="1"/>
  <c r="BD159" i="15"/>
  <c r="BD184" i="15"/>
  <c r="BD182" i="15"/>
  <c r="BD178" i="15" s="1"/>
  <c r="BE61" i="15"/>
  <c r="BD188" i="15"/>
  <c r="BD186" i="15"/>
  <c r="BD185" i="15" s="1"/>
  <c r="BD190" i="15"/>
  <c r="BD189" i="15" s="1"/>
  <c r="BD164" i="15"/>
  <c r="BD219" i="15"/>
  <c r="BE236" i="15" s="1"/>
  <c r="AB208" i="15"/>
  <c r="AB202" i="15" s="1"/>
  <c r="AB215" i="15" s="1"/>
  <c r="AB214" i="15" s="1"/>
  <c r="AB212" i="15" s="1"/>
  <c r="AC209" i="15"/>
  <c r="AC152" i="15" s="1"/>
  <c r="AD81" i="15"/>
  <c r="BE58" i="1"/>
  <c r="AE78" i="18"/>
  <c r="AD190" i="18"/>
  <c r="Y216" i="18"/>
  <c r="AE204" i="15"/>
  <c r="AC304" i="15"/>
  <c r="AC292" i="15"/>
  <c r="AC258" i="15"/>
  <c r="AG184" i="16"/>
  <c r="AB99" i="16"/>
  <c r="AC103" i="16"/>
  <c r="AD189" i="16"/>
  <c r="AE78" i="16"/>
  <c r="AE145" i="15"/>
  <c r="AC103" i="18"/>
  <c r="AB99" i="18"/>
  <c r="Y249" i="16"/>
  <c r="AA196" i="18"/>
  <c r="AA195" i="18" s="1"/>
  <c r="AA193" i="18" s="1"/>
  <c r="AA11" i="53" s="1"/>
  <c r="AA226" i="18"/>
  <c r="AA136" i="18"/>
  <c r="AA143" i="18"/>
  <c r="AA254" i="18" s="1"/>
  <c r="AA253" i="18" s="1"/>
  <c r="AA208" i="18"/>
  <c r="Z142" i="18"/>
  <c r="Z161" i="18" s="1"/>
  <c r="Z160" i="18" s="1"/>
  <c r="Z158" i="18" s="1"/>
  <c r="Z262" i="18"/>
  <c r="AA228" i="16"/>
  <c r="AB268" i="18"/>
  <c r="AB223" i="18"/>
  <c r="AB256" i="18"/>
  <c r="AB189" i="18"/>
  <c r="AB183" i="18" s="1"/>
  <c r="AD133" i="18"/>
  <c r="AD104" i="18"/>
  <c r="AC181" i="18"/>
  <c r="AC278" i="18" s="1"/>
  <c r="AD200" i="15"/>
  <c r="AD299" i="15" s="1"/>
  <c r="AE105" i="15"/>
  <c r="X216" i="18"/>
  <c r="X249" i="18"/>
  <c r="X250" i="18"/>
  <c r="AA136" i="16"/>
  <c r="AA253" i="16"/>
  <c r="AA252" i="16" s="1"/>
  <c r="AA207" i="16"/>
  <c r="AA261" i="16"/>
  <c r="AB267" i="16"/>
  <c r="AB255" i="16"/>
  <c r="AB222" i="16"/>
  <c r="Z160" i="16"/>
  <c r="Z159" i="16" s="1"/>
  <c r="Z157" i="16" s="1"/>
  <c r="Z131" i="16"/>
  <c r="Z254" i="18"/>
  <c r="Z253" i="18" s="1"/>
  <c r="AL121" i="15"/>
  <c r="AK119" i="15"/>
  <c r="AG133" i="16"/>
  <c r="AD185" i="18"/>
  <c r="AJ233" i="15"/>
  <c r="Z229" i="18"/>
  <c r="AB195" i="16"/>
  <c r="AB194" i="16" s="1"/>
  <c r="AB192" i="16" s="1"/>
  <c r="AB225" i="16"/>
  <c r="AO146" i="15"/>
  <c r="Y248" i="16"/>
  <c r="AC180" i="16"/>
  <c r="AC188" i="16" s="1"/>
  <c r="AC182" i="16" s="1"/>
  <c r="AD104" i="16"/>
  <c r="AA5" i="54" l="1"/>
  <c r="Z4" i="54"/>
  <c r="Z235" i="1" s="1"/>
  <c r="Y9" i="53"/>
  <c r="X8" i="53"/>
  <c r="X6" i="53" s="1"/>
  <c r="AB7" i="52"/>
  <c r="Z6" i="52"/>
  <c r="Y5" i="52"/>
  <c r="Y232" i="16" s="1"/>
  <c r="AA14" i="51"/>
  <c r="AC10" i="51"/>
  <c r="Z11" i="51"/>
  <c r="Z286" i="15"/>
  <c r="Z285" i="15"/>
  <c r="Y250" i="18"/>
  <c r="AD191" i="1"/>
  <c r="AD185" i="1" s="1"/>
  <c r="AD228" i="1" s="1"/>
  <c r="BE154" i="1"/>
  <c r="BE149" i="1"/>
  <c r="BE171" i="1"/>
  <c r="BE236" i="1"/>
  <c r="BE120" i="1"/>
  <c r="BE118" i="1" s="1"/>
  <c r="BE173" i="1"/>
  <c r="BE172" i="1" s="1"/>
  <c r="BE169" i="1"/>
  <c r="BE165" i="1" s="1"/>
  <c r="BE202" i="1"/>
  <c r="AD225" i="1"/>
  <c r="AD270" i="1"/>
  <c r="AD258" i="1"/>
  <c r="AD255" i="1" s="1"/>
  <c r="AF78" i="1"/>
  <c r="AE192" i="1"/>
  <c r="AC228" i="1"/>
  <c r="AC198" i="1"/>
  <c r="AC197" i="1" s="1"/>
  <c r="AC195" i="1" s="1"/>
  <c r="AC7" i="54" s="1"/>
  <c r="BD148" i="1"/>
  <c r="AF104" i="1"/>
  <c r="AE183" i="1"/>
  <c r="AE265" i="1" s="1"/>
  <c r="AB131" i="1"/>
  <c r="AB215" i="1" s="1"/>
  <c r="AB163" i="1"/>
  <c r="AB162" i="1" s="1"/>
  <c r="AB160" i="1" s="1"/>
  <c r="AE103" i="1"/>
  <c r="AD99" i="1"/>
  <c r="AH187" i="1"/>
  <c r="AG137" i="1"/>
  <c r="AA252" i="1"/>
  <c r="AF145" i="1"/>
  <c r="AG146" i="1"/>
  <c r="AF264" i="1"/>
  <c r="AF256" i="1"/>
  <c r="AC210" i="1"/>
  <c r="AC136" i="1"/>
  <c r="BD220" i="1"/>
  <c r="AH133" i="1"/>
  <c r="AA251" i="1"/>
  <c r="AG210" i="15"/>
  <c r="AF153" i="15"/>
  <c r="AA264" i="15"/>
  <c r="BD146" i="18"/>
  <c r="Y249" i="18"/>
  <c r="BD218" i="18"/>
  <c r="BE120" i="18"/>
  <c r="BE118" i="18" s="1"/>
  <c r="BE210" i="18" s="1"/>
  <c r="BE171" i="18"/>
  <c r="BE170" i="18" s="1"/>
  <c r="BE152" i="18"/>
  <c r="BE167" i="18"/>
  <c r="BE163" i="18" s="1"/>
  <c r="O164" i="18" s="1"/>
  <c r="BE169" i="18"/>
  <c r="BE200" i="18"/>
  <c r="BE147" i="18"/>
  <c r="BE217" i="16"/>
  <c r="AA176" i="15"/>
  <c r="AA174" i="15" s="1"/>
  <c r="AA171" i="15" s="1"/>
  <c r="AA143" i="15"/>
  <c r="AA242" i="15" s="1"/>
  <c r="AB290" i="15"/>
  <c r="AB289" i="15" s="1"/>
  <c r="AB303" i="15"/>
  <c r="AB102" i="15"/>
  <c r="AB234" i="15" s="1"/>
  <c r="AB151" i="15"/>
  <c r="AC208" i="15"/>
  <c r="AC202" i="15" s="1"/>
  <c r="AC261" i="15" s="1"/>
  <c r="AC125" i="15"/>
  <c r="AD104" i="15"/>
  <c r="AE137" i="18"/>
  <c r="AF73" i="18"/>
  <c r="AF73" i="16"/>
  <c r="AE137" i="16"/>
  <c r="AE142" i="16"/>
  <c r="BE145" i="16"/>
  <c r="AB261" i="15"/>
  <c r="AD142" i="15"/>
  <c r="AD241" i="15" s="1"/>
  <c r="BD252" i="15"/>
  <c r="AF156" i="15"/>
  <c r="AE155" i="15"/>
  <c r="AE142" i="15" s="1"/>
  <c r="AE241" i="15" s="1"/>
  <c r="BE164" i="15"/>
  <c r="BE184" i="15"/>
  <c r="BE182" i="15"/>
  <c r="BE178" i="15" s="1"/>
  <c r="O179" i="15" s="1"/>
  <c r="BE188" i="15"/>
  <c r="BE190" i="15"/>
  <c r="BE189" i="15" s="1"/>
  <c r="BE186" i="15"/>
  <c r="BE185" i="15" s="1"/>
  <c r="BE219" i="15"/>
  <c r="BE159" i="15"/>
  <c r="AD209" i="15"/>
  <c r="AD152" i="15" s="1"/>
  <c r="AE81" i="15"/>
  <c r="BD250" i="15"/>
  <c r="BD158" i="15"/>
  <c r="AE190" i="18"/>
  <c r="AF78" i="18"/>
  <c r="Z216" i="18"/>
  <c r="AA160" i="16"/>
  <c r="AA159" i="16" s="1"/>
  <c r="AA157" i="16" s="1"/>
  <c r="AA131" i="16"/>
  <c r="AP146" i="15"/>
  <c r="AB228" i="16"/>
  <c r="AD258" i="15"/>
  <c r="AD304" i="15"/>
  <c r="AD292" i="15"/>
  <c r="AE104" i="18"/>
  <c r="AD181" i="18"/>
  <c r="AD278" i="18" s="1"/>
  <c r="Z131" i="18"/>
  <c r="AB136" i="16"/>
  <c r="AB253" i="16"/>
  <c r="AB252" i="16" s="1"/>
  <c r="AB207" i="16"/>
  <c r="AB261" i="16"/>
  <c r="AA229" i="18"/>
  <c r="AB136" i="18"/>
  <c r="AB143" i="18"/>
  <c r="AB254" i="18" s="1"/>
  <c r="AB253" i="18" s="1"/>
  <c r="AB208" i="18"/>
  <c r="AF78" i="16"/>
  <c r="AE189" i="16"/>
  <c r="AF204" i="15"/>
  <c r="AE104" i="16"/>
  <c r="AD180" i="16"/>
  <c r="AD188" i="16" s="1"/>
  <c r="AD182" i="16" s="1"/>
  <c r="AK233" i="15"/>
  <c r="Z215" i="16"/>
  <c r="Z249" i="16"/>
  <c r="Z248" i="16"/>
  <c r="AE133" i="18"/>
  <c r="AB196" i="18"/>
  <c r="AB195" i="18" s="1"/>
  <c r="AB193" i="18" s="1"/>
  <c r="AB11" i="53" s="1"/>
  <c r="AB226" i="18"/>
  <c r="AA142" i="18"/>
  <c r="AA131" i="18" s="1"/>
  <c r="AA213" i="18" s="1"/>
  <c r="AA262" i="18"/>
  <c r="AD103" i="18"/>
  <c r="AC99" i="18"/>
  <c r="AF145" i="15"/>
  <c r="AH184" i="16"/>
  <c r="AH133" i="16"/>
  <c r="Z212" i="16"/>
  <c r="AC195" i="16"/>
  <c r="AC194" i="16" s="1"/>
  <c r="AC192" i="16" s="1"/>
  <c r="AC225" i="16"/>
  <c r="AC267" i="16"/>
  <c r="AC222" i="16"/>
  <c r="AC255" i="16"/>
  <c r="AE185" i="18"/>
  <c r="AL119" i="15"/>
  <c r="AM121" i="15"/>
  <c r="AF105" i="15"/>
  <c r="AE200" i="15"/>
  <c r="AE299" i="15" s="1"/>
  <c r="AC268" i="18"/>
  <c r="AC223" i="18"/>
  <c r="AC256" i="18"/>
  <c r="AC189" i="18"/>
  <c r="AC183" i="18" s="1"/>
  <c r="AB264" i="15"/>
  <c r="AD103" i="16"/>
  <c r="AC99" i="16"/>
  <c r="AB5" i="54" l="1"/>
  <c r="AA4" i="54"/>
  <c r="AA235" i="1" s="1"/>
  <c r="Z9" i="53"/>
  <c r="Y8" i="53"/>
  <c r="Y6" i="53" s="1"/>
  <c r="AA6" i="52"/>
  <c r="Z5" i="52"/>
  <c r="Z232" i="16" s="1"/>
  <c r="AC7" i="52"/>
  <c r="AA11" i="51"/>
  <c r="AA9" i="51" s="1"/>
  <c r="AA7" i="51" s="1"/>
  <c r="AD10" i="51"/>
  <c r="AB14" i="51"/>
  <c r="Z9" i="51"/>
  <c r="Z7" i="51" s="1"/>
  <c r="AC151" i="15"/>
  <c r="AC176" i="15" s="1"/>
  <c r="AC174" i="15" s="1"/>
  <c r="AC171" i="15" s="1"/>
  <c r="AC248" i="15" s="1"/>
  <c r="AC298" i="15"/>
  <c r="AD198" i="1"/>
  <c r="AD197" i="1" s="1"/>
  <c r="AD195" i="1" s="1"/>
  <c r="AD231" i="1" s="1"/>
  <c r="BE148" i="1"/>
  <c r="AG78" i="1"/>
  <c r="AF192" i="1"/>
  <c r="BE212" i="1"/>
  <c r="AH137" i="1"/>
  <c r="AD210" i="1"/>
  <c r="AD136" i="1"/>
  <c r="AE225" i="1"/>
  <c r="AE258" i="1"/>
  <c r="AE255" i="1" s="1"/>
  <c r="AE270" i="1"/>
  <c r="AC231" i="1"/>
  <c r="AC131" i="1"/>
  <c r="AC215" i="1" s="1"/>
  <c r="AC163" i="1"/>
  <c r="AC162" i="1" s="1"/>
  <c r="AC160" i="1" s="1"/>
  <c r="AC218" i="1" s="1"/>
  <c r="AG145" i="1"/>
  <c r="AH146" i="1"/>
  <c r="AG256" i="1"/>
  <c r="AG264" i="1"/>
  <c r="AF103" i="1"/>
  <c r="AE99" i="1"/>
  <c r="AG104" i="1"/>
  <c r="AF183" i="1"/>
  <c r="AF265" i="1" s="1"/>
  <c r="O166" i="1"/>
  <c r="BE220" i="1"/>
  <c r="AI133" i="1"/>
  <c r="AI187" i="1"/>
  <c r="AB218" i="1"/>
  <c r="AB252" i="1"/>
  <c r="AB251" i="1"/>
  <c r="AE191" i="1"/>
  <c r="AE185" i="1" s="1"/>
  <c r="AG153" i="15"/>
  <c r="AH210" i="15"/>
  <c r="BE146" i="18"/>
  <c r="BE218" i="18"/>
  <c r="AD208" i="15"/>
  <c r="AD202" i="15" s="1"/>
  <c r="AD215" i="15" s="1"/>
  <c r="AD214" i="15" s="1"/>
  <c r="AD212" i="15" s="1"/>
  <c r="AA161" i="18"/>
  <c r="AA160" i="18" s="1"/>
  <c r="AA158" i="18" s="1"/>
  <c r="AA216" i="18" s="1"/>
  <c r="AB143" i="15"/>
  <c r="AB242" i="15" s="1"/>
  <c r="AB176" i="15"/>
  <c r="AB174" i="15" s="1"/>
  <c r="AB171" i="15" s="1"/>
  <c r="AC215" i="15"/>
  <c r="AC214" i="15" s="1"/>
  <c r="AC212" i="15" s="1"/>
  <c r="AC290" i="15"/>
  <c r="AC289" i="15" s="1"/>
  <c r="AC303" i="15"/>
  <c r="AC102" i="15"/>
  <c r="AC234" i="15" s="1"/>
  <c r="AE104" i="15"/>
  <c r="AD125" i="15"/>
  <c r="AD298" i="15" s="1"/>
  <c r="AA248" i="15"/>
  <c r="AA285" i="15"/>
  <c r="AA286" i="15"/>
  <c r="AG73" i="18"/>
  <c r="AF137" i="18"/>
  <c r="AG73" i="16"/>
  <c r="AF137" i="16"/>
  <c r="AF142" i="16"/>
  <c r="AE175" i="15"/>
  <c r="AE173" i="15" s="1"/>
  <c r="AE170" i="15" s="1"/>
  <c r="AE247" i="15" s="1"/>
  <c r="BE252" i="15"/>
  <c r="AF155" i="15"/>
  <c r="AF175" i="15" s="1"/>
  <c r="AF173" i="15" s="1"/>
  <c r="AF170" i="15" s="1"/>
  <c r="AF247" i="15" s="1"/>
  <c r="AG156" i="15"/>
  <c r="BE158" i="15"/>
  <c r="BE250" i="15"/>
  <c r="AF81" i="15"/>
  <c r="AE209" i="15"/>
  <c r="AE152" i="15" s="1"/>
  <c r="AG78" i="18"/>
  <c r="AF190" i="18"/>
  <c r="AN121" i="15"/>
  <c r="AM119" i="15"/>
  <c r="AF133" i="18"/>
  <c r="AD267" i="16"/>
  <c r="AD255" i="16"/>
  <c r="AD222" i="16"/>
  <c r="Z213" i="18"/>
  <c r="AA215" i="16"/>
  <c r="AA248" i="16"/>
  <c r="AA249" i="16"/>
  <c r="AL233" i="15"/>
  <c r="AF104" i="16"/>
  <c r="AE180" i="16"/>
  <c r="AF189" i="16"/>
  <c r="AG78" i="16"/>
  <c r="AC136" i="16"/>
  <c r="AC207" i="16"/>
  <c r="AC253" i="16"/>
  <c r="AC252" i="16" s="1"/>
  <c r="AC261" i="16"/>
  <c r="AE292" i="15"/>
  <c r="AE304" i="15"/>
  <c r="AE258" i="15"/>
  <c r="AF185" i="18"/>
  <c r="AG145" i="15"/>
  <c r="AC136" i="18"/>
  <c r="AC143" i="18"/>
  <c r="AC254" i="18" s="1"/>
  <c r="AC253" i="18" s="1"/>
  <c r="AC208" i="18"/>
  <c r="AB229" i="18"/>
  <c r="AB160" i="16"/>
  <c r="AB159" i="16" s="1"/>
  <c r="AB157" i="16" s="1"/>
  <c r="AB131" i="16"/>
  <c r="AD268" i="18"/>
  <c r="AD223" i="18"/>
  <c r="AD256" i="18"/>
  <c r="AD189" i="18"/>
  <c r="AD183" i="18" s="1"/>
  <c r="Z249" i="18"/>
  <c r="AG204" i="15"/>
  <c r="AD99" i="16"/>
  <c r="AE103" i="16"/>
  <c r="AC196" i="18"/>
  <c r="AC195" i="18" s="1"/>
  <c r="AC193" i="18" s="1"/>
  <c r="AC11" i="53" s="1"/>
  <c r="AC226" i="18"/>
  <c r="AF200" i="15"/>
  <c r="AF299" i="15" s="1"/>
  <c r="AG105" i="15"/>
  <c r="AC228" i="16"/>
  <c r="AI133" i="16"/>
  <c r="AI184" i="16"/>
  <c r="AD195" i="16"/>
  <c r="AD194" i="16" s="1"/>
  <c r="AD192" i="16" s="1"/>
  <c r="AD225" i="16"/>
  <c r="AE103" i="18"/>
  <c r="AD99" i="18"/>
  <c r="AB142" i="18"/>
  <c r="AB161" i="18" s="1"/>
  <c r="AB160" i="18" s="1"/>
  <c r="AB158" i="18" s="1"/>
  <c r="AB262" i="18"/>
  <c r="AF104" i="18"/>
  <c r="AE181" i="18"/>
  <c r="AE278" i="18" s="1"/>
  <c r="AQ146" i="15"/>
  <c r="AA212" i="16"/>
  <c r="Z250" i="18"/>
  <c r="AC5" i="54" l="1"/>
  <c r="AB4" i="54"/>
  <c r="AB235" i="1" s="1"/>
  <c r="AD7" i="54"/>
  <c r="AD11" i="53"/>
  <c r="AA9" i="53"/>
  <c r="Z8" i="53"/>
  <c r="Z6" i="53" s="1"/>
  <c r="AD7" i="52"/>
  <c r="AB6" i="52"/>
  <c r="AA5" i="52"/>
  <c r="AA232" i="16" s="1"/>
  <c r="AC14" i="51"/>
  <c r="AE10" i="51"/>
  <c r="AB11" i="51"/>
  <c r="AC143" i="15"/>
  <c r="AC242" i="15" s="1"/>
  <c r="AC252" i="1"/>
  <c r="AF191" i="1"/>
  <c r="AF185" i="1" s="1"/>
  <c r="AF228" i="1" s="1"/>
  <c r="AE210" i="1"/>
  <c r="AE136" i="1"/>
  <c r="AI146" i="1"/>
  <c r="AH145" i="1"/>
  <c r="AH256" i="1"/>
  <c r="AH264" i="1"/>
  <c r="AJ187" i="1"/>
  <c r="AF99" i="1"/>
  <c r="AG103" i="1"/>
  <c r="AI137" i="1"/>
  <c r="AH78" i="1"/>
  <c r="AG192" i="1"/>
  <c r="AF270" i="1"/>
  <c r="AF225" i="1"/>
  <c r="AF258" i="1"/>
  <c r="AF255" i="1" s="1"/>
  <c r="AC251" i="1"/>
  <c r="AE198" i="1"/>
  <c r="AE197" i="1" s="1"/>
  <c r="AE195" i="1" s="1"/>
  <c r="AE228" i="1"/>
  <c r="AJ133" i="1"/>
  <c r="AH104" i="1"/>
  <c r="AG183" i="1"/>
  <c r="AG265" i="1" s="1"/>
  <c r="AD163" i="1"/>
  <c r="AD162" i="1" s="1"/>
  <c r="AD160" i="1" s="1"/>
  <c r="AD131" i="1"/>
  <c r="AD215" i="1" s="1"/>
  <c r="AI210" i="15"/>
  <c r="AH153" i="15"/>
  <c r="AD261" i="15"/>
  <c r="AA250" i="18"/>
  <c r="AA249" i="18"/>
  <c r="AC264" i="15"/>
  <c r="AD102" i="15"/>
  <c r="AD234" i="15" s="1"/>
  <c r="AD290" i="15"/>
  <c r="AD289" i="15" s="1"/>
  <c r="AD303" i="15"/>
  <c r="AF142" i="15"/>
  <c r="AF241" i="15" s="1"/>
  <c r="AE125" i="15"/>
  <c r="AE298" i="15" s="1"/>
  <c r="AF104" i="15"/>
  <c r="AB248" i="15"/>
  <c r="AB285" i="15"/>
  <c r="AB286" i="15"/>
  <c r="AD151" i="15"/>
  <c r="AG137" i="18"/>
  <c r="AH73" i="18"/>
  <c r="AG142" i="16"/>
  <c r="AH73" i="16"/>
  <c r="AG137" i="16"/>
  <c r="AE208" i="15"/>
  <c r="AE202" i="15" s="1"/>
  <c r="AE215" i="15" s="1"/>
  <c r="AE214" i="15" s="1"/>
  <c r="AE212" i="15" s="1"/>
  <c r="AH156" i="15"/>
  <c r="AG155" i="15"/>
  <c r="AG175" i="15" s="1"/>
  <c r="AG173" i="15" s="1"/>
  <c r="AG170" i="15" s="1"/>
  <c r="AG247" i="15" s="1"/>
  <c r="AG81" i="15"/>
  <c r="AF209" i="15"/>
  <c r="AF152" i="15" s="1"/>
  <c r="AG190" i="18"/>
  <c r="AH78" i="18"/>
  <c r="AB216" i="18"/>
  <c r="AC229" i="18"/>
  <c r="AC131" i="16"/>
  <c r="AC160" i="16"/>
  <c r="AC159" i="16" s="1"/>
  <c r="AC157" i="16" s="1"/>
  <c r="AD136" i="18"/>
  <c r="AD143" i="18"/>
  <c r="AD254" i="18" s="1"/>
  <c r="AD253" i="18" s="1"/>
  <c r="AD208" i="18"/>
  <c r="AB212" i="16"/>
  <c r="AC142" i="18"/>
  <c r="AC161" i="18" s="1"/>
  <c r="AC160" i="18" s="1"/>
  <c r="AC158" i="18" s="1"/>
  <c r="AC216" i="18" s="1"/>
  <c r="AC262" i="18"/>
  <c r="AH145" i="15"/>
  <c r="AE267" i="16"/>
  <c r="AE222" i="16"/>
  <c r="AE255" i="16"/>
  <c r="AB131" i="18"/>
  <c r="AB249" i="18" s="1"/>
  <c r="AJ184" i="16"/>
  <c r="AD136" i="16"/>
  <c r="AD253" i="16"/>
  <c r="AD252" i="16" s="1"/>
  <c r="AD207" i="16"/>
  <c r="AD261" i="16"/>
  <c r="AD196" i="18"/>
  <c r="AD195" i="18" s="1"/>
  <c r="AD193" i="18" s="1"/>
  <c r="AD226" i="18"/>
  <c r="AG185" i="18"/>
  <c r="AO121" i="15"/>
  <c r="AN119" i="15"/>
  <c r="AD228" i="16"/>
  <c r="AR146" i="15"/>
  <c r="AE99" i="18"/>
  <c r="AF103" i="18"/>
  <c r="AB215" i="16"/>
  <c r="AB248" i="16"/>
  <c r="AB249" i="16"/>
  <c r="AG189" i="16"/>
  <c r="AH78" i="16"/>
  <c r="AF180" i="16"/>
  <c r="AF188" i="16" s="1"/>
  <c r="AF182" i="16" s="1"/>
  <c r="AG104" i="16"/>
  <c r="AG133" i="18"/>
  <c r="AG104" i="18"/>
  <c r="AF181" i="18"/>
  <c r="AF278" i="18" s="1"/>
  <c r="AF258" i="15"/>
  <c r="AF304" i="15"/>
  <c r="AF292" i="15"/>
  <c r="AE268" i="18"/>
  <c r="AE223" i="18"/>
  <c r="AE256" i="18"/>
  <c r="AE189" i="18"/>
  <c r="AE183" i="18" s="1"/>
  <c r="AJ133" i="16"/>
  <c r="AG200" i="15"/>
  <c r="AG299" i="15" s="1"/>
  <c r="AH105" i="15"/>
  <c r="AE99" i="16"/>
  <c r="AF103" i="16"/>
  <c r="AH204" i="15"/>
  <c r="AD264" i="15"/>
  <c r="AE188" i="16"/>
  <c r="AE182" i="16" s="1"/>
  <c r="AM233" i="15"/>
  <c r="AE7" i="54" l="1"/>
  <c r="AD5" i="54"/>
  <c r="AC4" i="54"/>
  <c r="AC235" i="1" s="1"/>
  <c r="AE11" i="53"/>
  <c r="AB9" i="53"/>
  <c r="AA8" i="53"/>
  <c r="AA6" i="53" s="1"/>
  <c r="AC6" i="52"/>
  <c r="AB5" i="52"/>
  <c r="AB232" i="16" s="1"/>
  <c r="AC11" i="51"/>
  <c r="AC9" i="51" s="1"/>
  <c r="AC7" i="51" s="1"/>
  <c r="AF10" i="51"/>
  <c r="AD14" i="51"/>
  <c r="AB9" i="51"/>
  <c r="AB7" i="51" s="1"/>
  <c r="AC285" i="15"/>
  <c r="AC286" i="15"/>
  <c r="AF198" i="1"/>
  <c r="AF197" i="1" s="1"/>
  <c r="AF195" i="1" s="1"/>
  <c r="AF231" i="1" s="1"/>
  <c r="AG191" i="1"/>
  <c r="AG185" i="1" s="1"/>
  <c r="AG228" i="1" s="1"/>
  <c r="AI104" i="1"/>
  <c r="AH183" i="1"/>
  <c r="AH265" i="1" s="1"/>
  <c r="AE231" i="1"/>
  <c r="AJ137" i="1"/>
  <c r="AJ146" i="1"/>
  <c r="AI145" i="1"/>
  <c r="AI264" i="1"/>
  <c r="AI256" i="1"/>
  <c r="AD218" i="1"/>
  <c r="AD252" i="1"/>
  <c r="AD251" i="1"/>
  <c r="AG99" i="1"/>
  <c r="AH103" i="1"/>
  <c r="AK187" i="1"/>
  <c r="AE163" i="1"/>
  <c r="AE162" i="1" s="1"/>
  <c r="AE160" i="1" s="1"/>
  <c r="AE218" i="1" s="1"/>
  <c r="AE131" i="1"/>
  <c r="AG258" i="1"/>
  <c r="AG255" i="1" s="1"/>
  <c r="AG270" i="1"/>
  <c r="AG225" i="1"/>
  <c r="AK133" i="1"/>
  <c r="AI78" i="1"/>
  <c r="AH192" i="1"/>
  <c r="AF210" i="1"/>
  <c r="AF136" i="1"/>
  <c r="AJ210" i="15"/>
  <c r="AI153" i="15"/>
  <c r="AE261" i="15"/>
  <c r="AG142" i="15"/>
  <c r="AG241" i="15" s="1"/>
  <c r="AD143" i="15"/>
  <c r="AD242" i="15" s="1"/>
  <c r="AD176" i="15"/>
  <c r="AD174" i="15" s="1"/>
  <c r="AD171" i="15" s="1"/>
  <c r="AE102" i="15"/>
  <c r="AE234" i="15" s="1"/>
  <c r="AE303" i="15"/>
  <c r="AE290" i="15"/>
  <c r="AE289" i="15" s="1"/>
  <c r="AE151" i="15"/>
  <c r="AC131" i="18"/>
  <c r="AC213" i="18" s="1"/>
  <c r="AF125" i="15"/>
  <c r="AF298" i="15" s="1"/>
  <c r="AG104" i="15"/>
  <c r="AI73" i="18"/>
  <c r="AH137" i="18"/>
  <c r="AI73" i="16"/>
  <c r="AH137" i="16"/>
  <c r="AH142" i="16"/>
  <c r="AF208" i="15"/>
  <c r="AF202" i="15" s="1"/>
  <c r="AF215" i="15" s="1"/>
  <c r="AF214" i="15" s="1"/>
  <c r="AF212" i="15" s="1"/>
  <c r="AH81" i="15"/>
  <c r="AG209" i="15"/>
  <c r="AG152" i="15" s="1"/>
  <c r="AI156" i="15"/>
  <c r="AH155" i="15"/>
  <c r="AH175" i="15" s="1"/>
  <c r="AH173" i="15" s="1"/>
  <c r="AH170" i="15" s="1"/>
  <c r="AH247" i="15" s="1"/>
  <c r="AI78" i="18"/>
  <c r="AH190" i="18"/>
  <c r="AE136" i="16"/>
  <c r="AE207" i="16"/>
  <c r="AE253" i="16"/>
  <c r="AE252" i="16" s="1"/>
  <c r="AE261" i="16"/>
  <c r="AI105" i="15"/>
  <c r="AH200" i="15"/>
  <c r="AH299" i="15" s="1"/>
  <c r="AH104" i="16"/>
  <c r="AG180" i="16"/>
  <c r="AK184" i="16"/>
  <c r="AF99" i="16"/>
  <c r="AG103" i="16"/>
  <c r="AK133" i="16"/>
  <c r="AF268" i="18"/>
  <c r="AF256" i="18"/>
  <c r="AF223" i="18"/>
  <c r="AF189" i="18"/>
  <c r="AF183" i="18" s="1"/>
  <c r="AE264" i="15"/>
  <c r="AE136" i="18"/>
  <c r="AE143" i="18"/>
  <c r="AE254" i="18" s="1"/>
  <c r="AE253" i="18" s="1"/>
  <c r="AE208" i="18"/>
  <c r="AN233" i="15"/>
  <c r="AE196" i="18"/>
  <c r="AE195" i="18" s="1"/>
  <c r="AE193" i="18" s="1"/>
  <c r="AE226" i="18"/>
  <c r="AS146" i="15"/>
  <c r="AC215" i="16"/>
  <c r="AC248" i="16"/>
  <c r="AC249" i="16"/>
  <c r="AF195" i="16"/>
  <c r="AF194" i="16" s="1"/>
  <c r="AF192" i="16" s="1"/>
  <c r="AF225" i="16"/>
  <c r="AG304" i="15"/>
  <c r="AG258" i="15"/>
  <c r="AG292" i="15"/>
  <c r="AH133" i="18"/>
  <c r="AF267" i="16"/>
  <c r="AF222" i="16"/>
  <c r="AF255" i="16"/>
  <c r="AI145" i="15"/>
  <c r="AC212" i="16"/>
  <c r="AI204" i="15"/>
  <c r="AH104" i="18"/>
  <c r="AG181" i="18"/>
  <c r="AG278" i="18" s="1"/>
  <c r="AP121" i="15"/>
  <c r="AO119" i="15"/>
  <c r="AH185" i="18"/>
  <c r="AE195" i="16"/>
  <c r="AE194" i="16" s="1"/>
  <c r="AE192" i="16" s="1"/>
  <c r="AE7" i="52" s="1"/>
  <c r="AE225" i="16"/>
  <c r="AH189" i="16"/>
  <c r="AI78" i="16"/>
  <c r="AG103" i="18"/>
  <c r="AF99" i="18"/>
  <c r="AD229" i="18"/>
  <c r="AD131" i="16"/>
  <c r="AD160" i="16"/>
  <c r="AD159" i="16" s="1"/>
  <c r="AD157" i="16" s="1"/>
  <c r="AB213" i="18"/>
  <c r="AD142" i="18"/>
  <c r="AD161" i="18" s="1"/>
  <c r="AD160" i="18" s="1"/>
  <c r="AD158" i="18" s="1"/>
  <c r="AD262" i="18"/>
  <c r="AB250" i="18"/>
  <c r="AE5" i="54" l="1"/>
  <c r="AF7" i="54"/>
  <c r="AD4" i="54"/>
  <c r="AD235" i="1" s="1"/>
  <c r="AC9" i="53"/>
  <c r="AB8" i="53"/>
  <c r="AB6" i="53" s="1"/>
  <c r="AF7" i="52"/>
  <c r="AD6" i="52"/>
  <c r="AC5" i="52"/>
  <c r="AC232" i="16" s="1"/>
  <c r="AD11" i="51"/>
  <c r="AD9" i="51" s="1"/>
  <c r="AD7" i="51" s="1"/>
  <c r="AG10" i="51"/>
  <c r="AE14" i="51"/>
  <c r="AG198" i="1"/>
  <c r="AG197" i="1" s="1"/>
  <c r="AG195" i="1" s="1"/>
  <c r="AG231" i="1" s="1"/>
  <c r="AL133" i="1"/>
  <c r="AL187" i="1"/>
  <c r="AJ145" i="1"/>
  <c r="AK146" i="1"/>
  <c r="AJ256" i="1"/>
  <c r="AJ264" i="1"/>
  <c r="AK137" i="1"/>
  <c r="AH258" i="1"/>
  <c r="AH255" i="1" s="1"/>
  <c r="AH225" i="1"/>
  <c r="AH270" i="1"/>
  <c r="AH191" i="1"/>
  <c r="AH185" i="1" s="1"/>
  <c r="AE215" i="1"/>
  <c r="AI103" i="1"/>
  <c r="AH99" i="1"/>
  <c r="AJ104" i="1"/>
  <c r="AI183" i="1"/>
  <c r="AI265" i="1" s="1"/>
  <c r="AJ78" i="1"/>
  <c r="AI192" i="1"/>
  <c r="AG210" i="1"/>
  <c r="AG136" i="1"/>
  <c r="AE252" i="1"/>
  <c r="AF163" i="1"/>
  <c r="AF162" i="1" s="1"/>
  <c r="AF160" i="1" s="1"/>
  <c r="AF131" i="1"/>
  <c r="AF215" i="1" s="1"/>
  <c r="AE251" i="1"/>
  <c r="AJ153" i="15"/>
  <c r="AK210" i="15"/>
  <c r="AF261" i="15"/>
  <c r="AF290" i="15"/>
  <c r="AF289" i="15" s="1"/>
  <c r="AF303" i="15"/>
  <c r="AF102" i="15"/>
  <c r="AF234" i="15" s="1"/>
  <c r="AD248" i="15"/>
  <c r="AD286" i="15"/>
  <c r="AD285" i="15"/>
  <c r="AC249" i="18"/>
  <c r="AH104" i="15"/>
  <c r="AG125" i="15"/>
  <c r="AG298" i="15" s="1"/>
  <c r="AE143" i="15"/>
  <c r="AE242" i="15" s="1"/>
  <c r="AE176" i="15"/>
  <c r="AE174" i="15" s="1"/>
  <c r="AE171" i="15" s="1"/>
  <c r="AC250" i="18"/>
  <c r="AF151" i="15"/>
  <c r="AI137" i="18"/>
  <c r="AJ73" i="18"/>
  <c r="AJ73" i="16"/>
  <c r="AI137" i="16"/>
  <c r="AI142" i="16"/>
  <c r="AH142" i="15"/>
  <c r="AH241" i="15" s="1"/>
  <c r="AI155" i="15"/>
  <c r="AI175" i="15" s="1"/>
  <c r="AI173" i="15" s="1"/>
  <c r="AI170" i="15" s="1"/>
  <c r="AI247" i="15" s="1"/>
  <c r="AJ156" i="15"/>
  <c r="AG208" i="15"/>
  <c r="AG202" i="15" s="1"/>
  <c r="AH209" i="15"/>
  <c r="AH152" i="15" s="1"/>
  <c r="AI81" i="15"/>
  <c r="AI190" i="18"/>
  <c r="AJ78" i="18"/>
  <c r="AD216" i="18"/>
  <c r="AF136" i="18"/>
  <c r="AF143" i="18"/>
  <c r="AF254" i="18" s="1"/>
  <c r="AF253" i="18" s="1"/>
  <c r="AF208" i="18"/>
  <c r="AP119" i="15"/>
  <c r="AQ121" i="15"/>
  <c r="AG268" i="18"/>
  <c r="AG223" i="18"/>
  <c r="AG256" i="18"/>
  <c r="AG189" i="18"/>
  <c r="AG183" i="18" s="1"/>
  <c r="AH103" i="16"/>
  <c r="AG99" i="16"/>
  <c r="AG267" i="16"/>
  <c r="AG255" i="16"/>
  <c r="AG222" i="16"/>
  <c r="AH103" i="18"/>
  <c r="AG99" i="18"/>
  <c r="AI104" i="18"/>
  <c r="AH181" i="18"/>
  <c r="AH278" i="18" s="1"/>
  <c r="AJ204" i="15"/>
  <c r="AI133" i="18"/>
  <c r="AF228" i="16"/>
  <c r="AT146" i="15"/>
  <c r="AF196" i="18"/>
  <c r="AF195" i="18" s="1"/>
  <c r="AF193" i="18" s="1"/>
  <c r="AF11" i="53" s="1"/>
  <c r="AF226" i="18"/>
  <c r="AF136" i="16"/>
  <c r="AF207" i="16"/>
  <c r="AF253" i="16"/>
  <c r="AF252" i="16" s="1"/>
  <c r="AF261" i="16"/>
  <c r="AL184" i="16"/>
  <c r="AI104" i="16"/>
  <c r="AH180" i="16"/>
  <c r="AH188" i="16" s="1"/>
  <c r="AH182" i="16" s="1"/>
  <c r="AH304" i="15"/>
  <c r="AH292" i="15"/>
  <c r="AH258" i="15"/>
  <c r="AJ145" i="15"/>
  <c r="AE229" i="18"/>
  <c r="AD131" i="18"/>
  <c r="AD250" i="18" s="1"/>
  <c r="AE142" i="18"/>
  <c r="AE131" i="18" s="1"/>
  <c r="AE213" i="18" s="1"/>
  <c r="AE262" i="18"/>
  <c r="AL133" i="16"/>
  <c r="AI200" i="15"/>
  <c r="AI299" i="15" s="1"/>
  <c r="AJ105" i="15"/>
  <c r="AE131" i="16"/>
  <c r="AE160" i="16"/>
  <c r="AE159" i="16" s="1"/>
  <c r="AE157" i="16" s="1"/>
  <c r="AE215" i="16" s="1"/>
  <c r="AD215" i="16"/>
  <c r="AD249" i="16"/>
  <c r="AD248" i="16"/>
  <c r="AD212" i="16"/>
  <c r="AJ78" i="16"/>
  <c r="AI189" i="16"/>
  <c r="AE228" i="16"/>
  <c r="AI185" i="18"/>
  <c r="AO233" i="15"/>
  <c r="AG188" i="16"/>
  <c r="AG182" i="16" s="1"/>
  <c r="AF264" i="15"/>
  <c r="AG7" i="54" l="1"/>
  <c r="AF5" i="54"/>
  <c r="AF4" i="54" s="1"/>
  <c r="AE4" i="54"/>
  <c r="AE235" i="1" s="1"/>
  <c r="AD9" i="53"/>
  <c r="AC8" i="53"/>
  <c r="AC6" i="53" s="1"/>
  <c r="AE6" i="52"/>
  <c r="AD5" i="52"/>
  <c r="AD232" i="16" s="1"/>
  <c r="AE11" i="51"/>
  <c r="AE9" i="51" s="1"/>
  <c r="AE7" i="51" s="1"/>
  <c r="AH10" i="51"/>
  <c r="AF14" i="51"/>
  <c r="AF218" i="1"/>
  <c r="AF251" i="1"/>
  <c r="AG163" i="1"/>
  <c r="AG162" i="1" s="1"/>
  <c r="AG160" i="1" s="1"/>
  <c r="AG131" i="1"/>
  <c r="AI225" i="1"/>
  <c r="AI258" i="1"/>
  <c r="AI255" i="1" s="1"/>
  <c r="AI270" i="1"/>
  <c r="AK104" i="1"/>
  <c r="AJ183" i="1"/>
  <c r="AJ265" i="1" s="1"/>
  <c r="AM187" i="1"/>
  <c r="AI191" i="1"/>
  <c r="AI185" i="1" s="1"/>
  <c r="AH210" i="1"/>
  <c r="AH136" i="1"/>
  <c r="AH198" i="1"/>
  <c r="AH197" i="1" s="1"/>
  <c r="AH195" i="1" s="1"/>
  <c r="AH228" i="1"/>
  <c r="AL137" i="1"/>
  <c r="AK145" i="1"/>
  <c r="AL146" i="1"/>
  <c r="AK256" i="1"/>
  <c r="AK264" i="1"/>
  <c r="O262" i="1" s="1"/>
  <c r="AK78" i="1"/>
  <c r="AJ192" i="1"/>
  <c r="AJ103" i="1"/>
  <c r="AI99" i="1"/>
  <c r="AM133" i="1"/>
  <c r="AK153" i="15"/>
  <c r="AL210" i="15"/>
  <c r="AH125" i="15"/>
  <c r="AI104" i="15"/>
  <c r="AI142" i="15"/>
  <c r="AI241" i="15" s="1"/>
  <c r="AF143" i="15"/>
  <c r="AF242" i="15" s="1"/>
  <c r="AF176" i="15"/>
  <c r="AF174" i="15" s="1"/>
  <c r="AF171" i="15" s="1"/>
  <c r="AE248" i="15"/>
  <c r="AE285" i="15"/>
  <c r="AE286" i="15"/>
  <c r="AG290" i="15"/>
  <c r="AG289" i="15" s="1"/>
  <c r="AG151" i="15"/>
  <c r="AG102" i="15"/>
  <c r="AG234" i="15" s="1"/>
  <c r="AG303" i="15"/>
  <c r="AK73" i="18"/>
  <c r="AJ137" i="18"/>
  <c r="AK73" i="16"/>
  <c r="AJ137" i="16"/>
  <c r="AJ142" i="16"/>
  <c r="AG215" i="15"/>
  <c r="AG214" i="15" s="1"/>
  <c r="AG212" i="15" s="1"/>
  <c r="AG264" i="15" s="1"/>
  <c r="AG261" i="15"/>
  <c r="AI209" i="15"/>
  <c r="AI152" i="15" s="1"/>
  <c r="AJ81" i="15"/>
  <c r="AK156" i="15"/>
  <c r="AJ155" i="15"/>
  <c r="AJ175" i="15" s="1"/>
  <c r="AJ173" i="15" s="1"/>
  <c r="AJ170" i="15" s="1"/>
  <c r="AJ247" i="15" s="1"/>
  <c r="AH208" i="15"/>
  <c r="AH202" i="15" s="1"/>
  <c r="AH261" i="15" s="1"/>
  <c r="AE161" i="18"/>
  <c r="AE160" i="18" s="1"/>
  <c r="AE158" i="18" s="1"/>
  <c r="AE249" i="18" s="1"/>
  <c r="AK78" i="18"/>
  <c r="AJ190" i="18"/>
  <c r="AH195" i="16"/>
  <c r="AH194" i="16" s="1"/>
  <c r="AH192" i="16" s="1"/>
  <c r="AH225" i="16"/>
  <c r="AE212" i="16"/>
  <c r="AG195" i="16"/>
  <c r="AG194" i="16" s="1"/>
  <c r="AG192" i="16" s="1"/>
  <c r="AG7" i="52" s="1"/>
  <c r="AG225" i="16"/>
  <c r="AE249" i="16"/>
  <c r="AJ189" i="16"/>
  <c r="AK78" i="16"/>
  <c r="AI292" i="15"/>
  <c r="AI304" i="15"/>
  <c r="AI258" i="15"/>
  <c r="AM133" i="16"/>
  <c r="AD213" i="18"/>
  <c r="AU146" i="15"/>
  <c r="AJ133" i="18"/>
  <c r="AH268" i="18"/>
  <c r="AH223" i="18"/>
  <c r="AH256" i="18"/>
  <c r="AH189" i="18"/>
  <c r="AH183" i="18" s="1"/>
  <c r="AI103" i="18"/>
  <c r="AH99" i="18"/>
  <c r="AH99" i="16"/>
  <c r="AI103" i="16"/>
  <c r="AF142" i="18"/>
  <c r="AF161" i="18" s="1"/>
  <c r="AF160" i="18" s="1"/>
  <c r="AF158" i="18" s="1"/>
  <c r="AF262" i="18"/>
  <c r="AJ185" i="18"/>
  <c r="AM184" i="16"/>
  <c r="AE248" i="16"/>
  <c r="AK145" i="15"/>
  <c r="AF131" i="16"/>
  <c r="AF160" i="16"/>
  <c r="AF159" i="16" s="1"/>
  <c r="AF157" i="16" s="1"/>
  <c r="AK204" i="15"/>
  <c r="AJ104" i="18"/>
  <c r="AI181" i="18"/>
  <c r="AI278" i="18" s="1"/>
  <c r="AD249" i="18"/>
  <c r="AH267" i="16"/>
  <c r="AH222" i="16"/>
  <c r="AH255" i="16"/>
  <c r="AQ119" i="15"/>
  <c r="AR121" i="15"/>
  <c r="AK105" i="15"/>
  <c r="AJ200" i="15"/>
  <c r="AJ299" i="15" s="1"/>
  <c r="AJ104" i="16"/>
  <c r="AI180" i="16"/>
  <c r="AF229" i="18"/>
  <c r="AG136" i="18"/>
  <c r="AG143" i="18"/>
  <c r="AG254" i="18" s="1"/>
  <c r="AG253" i="18" s="1"/>
  <c r="AG208" i="18"/>
  <c r="AG136" i="16"/>
  <c r="AG253" i="16"/>
  <c r="AG252" i="16" s="1"/>
  <c r="AG207" i="16"/>
  <c r="AG261" i="16"/>
  <c r="AG196" i="18"/>
  <c r="AG195" i="18" s="1"/>
  <c r="AG193" i="18" s="1"/>
  <c r="AG11" i="53" s="1"/>
  <c r="AG226" i="18"/>
  <c r="AP233" i="15"/>
  <c r="O229" i="15" s="1"/>
  <c r="O231" i="15" s="1"/>
  <c r="AG5" i="54" l="1"/>
  <c r="AG4" i="54" s="1"/>
  <c r="AG235" i="1" s="1"/>
  <c r="AH7" i="54"/>
  <c r="AE9" i="53"/>
  <c r="AD8" i="53"/>
  <c r="AD6" i="53" s="1"/>
  <c r="AH7" i="52"/>
  <c r="AF6" i="52"/>
  <c r="AE5" i="52"/>
  <c r="AE232" i="16" s="1"/>
  <c r="AF11" i="51"/>
  <c r="AF9" i="51" s="1"/>
  <c r="AF7" i="51" s="1"/>
  <c r="AI10" i="51"/>
  <c r="AG14" i="51"/>
  <c r="AG173" i="1"/>
  <c r="AG172" i="1" s="1"/>
  <c r="AH151" i="15"/>
  <c r="AH143" i="15" s="1"/>
  <c r="AH242" i="15" s="1"/>
  <c r="AH298" i="15"/>
  <c r="AJ191" i="1"/>
  <c r="AJ185" i="1" s="1"/>
  <c r="AJ198" i="1" s="1"/>
  <c r="AJ197" i="1" s="1"/>
  <c r="AJ195" i="1" s="1"/>
  <c r="AJ99" i="1"/>
  <c r="AK103" i="1"/>
  <c r="AM137" i="1"/>
  <c r="AL104" i="1"/>
  <c r="AK183" i="1"/>
  <c r="AK265" i="1" s="1"/>
  <c r="O263" i="1" s="1"/>
  <c r="AA29" i="1" s="1"/>
  <c r="AN133" i="1"/>
  <c r="AM146" i="1"/>
  <c r="AL145" i="1"/>
  <c r="AL264" i="1"/>
  <c r="AL256" i="1"/>
  <c r="AI198" i="1"/>
  <c r="AI197" i="1" s="1"/>
  <c r="AI195" i="1" s="1"/>
  <c r="AI228" i="1"/>
  <c r="AG215" i="1"/>
  <c r="AL78" i="1"/>
  <c r="AK192" i="1"/>
  <c r="AH231" i="1"/>
  <c r="AN187" i="1"/>
  <c r="AG218" i="1"/>
  <c r="AG251" i="1"/>
  <c r="AG252" i="1"/>
  <c r="AI210" i="1"/>
  <c r="AI136" i="1"/>
  <c r="AH163" i="1"/>
  <c r="AH162" i="1" s="1"/>
  <c r="AH160" i="1" s="1"/>
  <c r="AH131" i="1"/>
  <c r="AH215" i="1" s="1"/>
  <c r="AF235" i="1"/>
  <c r="AJ258" i="1"/>
  <c r="AJ255" i="1" s="1"/>
  <c r="AJ225" i="1"/>
  <c r="AJ270" i="1"/>
  <c r="AL153" i="15"/>
  <c r="AM210" i="15"/>
  <c r="AF131" i="18"/>
  <c r="AJ142" i="15"/>
  <c r="AJ241" i="15" s="1"/>
  <c r="AJ104" i="15"/>
  <c r="AI125" i="15"/>
  <c r="AG176" i="15"/>
  <c r="AG174" i="15" s="1"/>
  <c r="AG171" i="15" s="1"/>
  <c r="AG248" i="15" s="1"/>
  <c r="AG143" i="15"/>
  <c r="AG242" i="15" s="1"/>
  <c r="AF248" i="15"/>
  <c r="AF286" i="15"/>
  <c r="AF285" i="15"/>
  <c r="AH290" i="15"/>
  <c r="AH289" i="15" s="1"/>
  <c r="AH303" i="15"/>
  <c r="AH102" i="15"/>
  <c r="AH234" i="15" s="1"/>
  <c r="AI208" i="15"/>
  <c r="AI202" i="15" s="1"/>
  <c r="AI215" i="15" s="1"/>
  <c r="AI214" i="15" s="1"/>
  <c r="AI212" i="15" s="1"/>
  <c r="AL73" i="18"/>
  <c r="AK137" i="18"/>
  <c r="AK137" i="16"/>
  <c r="AL73" i="16"/>
  <c r="AK142" i="16"/>
  <c r="AH215" i="15"/>
  <c r="AH214" i="15" s="1"/>
  <c r="AH212" i="15" s="1"/>
  <c r="AL156" i="15"/>
  <c r="AK155" i="15"/>
  <c r="AK175" i="15" s="1"/>
  <c r="AK173" i="15" s="1"/>
  <c r="AK170" i="15" s="1"/>
  <c r="AK247" i="15" s="1"/>
  <c r="AK81" i="15"/>
  <c r="AJ209" i="15"/>
  <c r="AJ152" i="15" s="1"/>
  <c r="AL78" i="18"/>
  <c r="AK190" i="18"/>
  <c r="AE216" i="18"/>
  <c r="AE250" i="18"/>
  <c r="AF216" i="18"/>
  <c r="AI267" i="16"/>
  <c r="AI222" i="16"/>
  <c r="AI255" i="16"/>
  <c r="AQ233" i="15"/>
  <c r="AL204" i="15"/>
  <c r="AK185" i="18"/>
  <c r="AH136" i="16"/>
  <c r="AH207" i="16"/>
  <c r="AH253" i="16"/>
  <c r="AH252" i="16" s="1"/>
  <c r="AH261" i="16"/>
  <c r="AJ103" i="18"/>
  <c r="AI99" i="18"/>
  <c r="AK133" i="18"/>
  <c r="AG142" i="18"/>
  <c r="AG161" i="18" s="1"/>
  <c r="AG160" i="18" s="1"/>
  <c r="AG158" i="18" s="1"/>
  <c r="AG262" i="18"/>
  <c r="AK104" i="16"/>
  <c r="AJ180" i="16"/>
  <c r="AJ188" i="16" s="1"/>
  <c r="AJ182" i="16" s="1"/>
  <c r="AI268" i="18"/>
  <c r="AI256" i="18"/>
  <c r="AI223" i="18"/>
  <c r="AI189" i="18"/>
  <c r="AI183" i="18" s="1"/>
  <c r="AF215" i="16"/>
  <c r="AF248" i="16"/>
  <c r="AV146" i="15"/>
  <c r="AN133" i="16"/>
  <c r="AJ292" i="15"/>
  <c r="AJ304" i="15"/>
  <c r="AJ258" i="15"/>
  <c r="AI188" i="16"/>
  <c r="AI182" i="16" s="1"/>
  <c r="AK104" i="18"/>
  <c r="AJ181" i="18"/>
  <c r="AJ278" i="18" s="1"/>
  <c r="AF212" i="16"/>
  <c r="AN184" i="16"/>
  <c r="AH196" i="18"/>
  <c r="AH195" i="18" s="1"/>
  <c r="AH193" i="18" s="1"/>
  <c r="AH11" i="53" s="1"/>
  <c r="AH226" i="18"/>
  <c r="AH228" i="16"/>
  <c r="AG229" i="18"/>
  <c r="AG131" i="16"/>
  <c r="AG160" i="16"/>
  <c r="AG159" i="16" s="1"/>
  <c r="AG157" i="16" s="1"/>
  <c r="AL105" i="15"/>
  <c r="AK200" i="15"/>
  <c r="AK299" i="15" s="1"/>
  <c r="AS121" i="15"/>
  <c r="AR119" i="15"/>
  <c r="AL145" i="15"/>
  <c r="AI99" i="16"/>
  <c r="AJ103" i="16"/>
  <c r="AH136" i="18"/>
  <c r="AH143" i="18"/>
  <c r="AH254" i="18" s="1"/>
  <c r="AH253" i="18" s="1"/>
  <c r="AH208" i="18"/>
  <c r="AK189" i="16"/>
  <c r="AL78" i="16"/>
  <c r="AG228" i="16"/>
  <c r="AI7" i="54" l="1"/>
  <c r="AH5" i="54"/>
  <c r="AF9" i="53"/>
  <c r="AE8" i="53"/>
  <c r="AE6" i="53" s="1"/>
  <c r="AG6" i="52"/>
  <c r="AF5" i="52"/>
  <c r="AJ10" i="51"/>
  <c r="AH14" i="51"/>
  <c r="AG11" i="51"/>
  <c r="AG215" i="16"/>
  <c r="AG170" i="16"/>
  <c r="AG169" i="16" s="1"/>
  <c r="AG216" i="18"/>
  <c r="AH218" i="1"/>
  <c r="AH173" i="1"/>
  <c r="AH172" i="1" s="1"/>
  <c r="AH176" i="15"/>
  <c r="AH174" i="15" s="1"/>
  <c r="AH171" i="15" s="1"/>
  <c r="AH248" i="15" s="1"/>
  <c r="AI151" i="15"/>
  <c r="AI176" i="15" s="1"/>
  <c r="AI174" i="15" s="1"/>
  <c r="AI171" i="15" s="1"/>
  <c r="AI248" i="15" s="1"/>
  <c r="AI298" i="15"/>
  <c r="AJ228" i="1"/>
  <c r="AK191" i="1"/>
  <c r="AK185" i="1" s="1"/>
  <c r="AK198" i="1" s="1"/>
  <c r="AK197" i="1" s="1"/>
  <c r="AK195" i="1" s="1"/>
  <c r="AH251" i="1"/>
  <c r="AI163" i="1"/>
  <c r="AI162" i="1" s="1"/>
  <c r="AI160" i="1" s="1"/>
  <c r="AI131" i="1"/>
  <c r="AI215" i="1" s="1"/>
  <c r="AK258" i="1"/>
  <c r="AK255" i="1" s="1"/>
  <c r="O254" i="1" s="1"/>
  <c r="AA28" i="1" s="1"/>
  <c r="AK270" i="1"/>
  <c r="O268" i="1" s="1"/>
  <c r="AA30" i="1" s="1"/>
  <c r="AK225" i="1"/>
  <c r="O224" i="1" s="1"/>
  <c r="AK99" i="1"/>
  <c r="AL103" i="1"/>
  <c r="AO187" i="1"/>
  <c r="AM78" i="1"/>
  <c r="AL192" i="1"/>
  <c r="AM104" i="1"/>
  <c r="AL183" i="1"/>
  <c r="AL265" i="1" s="1"/>
  <c r="AJ210" i="1"/>
  <c r="AJ136" i="1"/>
  <c r="AI231" i="1"/>
  <c r="AN146" i="1"/>
  <c r="AM145" i="1"/>
  <c r="AM264" i="1"/>
  <c r="AM256" i="1"/>
  <c r="AH252" i="1"/>
  <c r="AJ231" i="1"/>
  <c r="AO133" i="1"/>
  <c r="AN137" i="1"/>
  <c r="AM153" i="15"/>
  <c r="AN210" i="15"/>
  <c r="AI261" i="15"/>
  <c r="AF213" i="18"/>
  <c r="AF249" i="18"/>
  <c r="AG131" i="18"/>
  <c r="AG213" i="18" s="1"/>
  <c r="AJ208" i="15"/>
  <c r="AJ202" i="15" s="1"/>
  <c r="AJ261" i="15" s="1"/>
  <c r="AG285" i="15"/>
  <c r="AK104" i="15"/>
  <c r="AJ125" i="15"/>
  <c r="AG286" i="15"/>
  <c r="AI303" i="15"/>
  <c r="AI290" i="15"/>
  <c r="AI289" i="15" s="1"/>
  <c r="AI102" i="15"/>
  <c r="AI234" i="15" s="1"/>
  <c r="AM73" i="18"/>
  <c r="AL137" i="18"/>
  <c r="AM73" i="16"/>
  <c r="AL137" i="16"/>
  <c r="AL142" i="16"/>
  <c r="AG248" i="16"/>
  <c r="AH264" i="15"/>
  <c r="AK142" i="15"/>
  <c r="AK241" i="15" s="1"/>
  <c r="AM156" i="15"/>
  <c r="AL155" i="15"/>
  <c r="AL142" i="15" s="1"/>
  <c r="AL241" i="15" s="1"/>
  <c r="AK209" i="15"/>
  <c r="AK152" i="15" s="1"/>
  <c r="AL81" i="15"/>
  <c r="AM78" i="18"/>
  <c r="AL190" i="18"/>
  <c r="AG249" i="16"/>
  <c r="AK292" i="15"/>
  <c r="AK258" i="15"/>
  <c r="AK304" i="15"/>
  <c r="AJ268" i="18"/>
  <c r="AJ256" i="18"/>
  <c r="AJ223" i="18"/>
  <c r="AJ189" i="18"/>
  <c r="AJ183" i="18" s="1"/>
  <c r="AI196" i="18"/>
  <c r="AI195" i="18" s="1"/>
  <c r="AI193" i="18" s="1"/>
  <c r="AI11" i="53" s="1"/>
  <c r="AI226" i="18"/>
  <c r="AF232" i="16"/>
  <c r="AJ195" i="16"/>
  <c r="AJ194" i="16" s="1"/>
  <c r="AJ192" i="16" s="1"/>
  <c r="AJ225" i="16"/>
  <c r="AK103" i="18"/>
  <c r="AJ99" i="18"/>
  <c r="AM145" i="15"/>
  <c r="AM105" i="15"/>
  <c r="AL200" i="15"/>
  <c r="AL299" i="15" s="1"/>
  <c r="AK181" i="18"/>
  <c r="AK278" i="18" s="1"/>
  <c r="O276" i="18" s="1"/>
  <c r="AA32" i="18" s="1"/>
  <c r="AL104" i="18"/>
  <c r="AO133" i="16"/>
  <c r="AJ267" i="16"/>
  <c r="AJ222" i="16"/>
  <c r="AJ255" i="16"/>
  <c r="AH160" i="16"/>
  <c r="AH159" i="16" s="1"/>
  <c r="AH157" i="16" s="1"/>
  <c r="AH131" i="16"/>
  <c r="AR233" i="15"/>
  <c r="AG212" i="16"/>
  <c r="AH229" i="18"/>
  <c r="AI195" i="16"/>
  <c r="AI194" i="16" s="1"/>
  <c r="AI192" i="16" s="1"/>
  <c r="AI7" i="52" s="1"/>
  <c r="AI225" i="16"/>
  <c r="AW146" i="15"/>
  <c r="AL104" i="16"/>
  <c r="AK180" i="16"/>
  <c r="AK188" i="16" s="1"/>
  <c r="AK182" i="16" s="1"/>
  <c r="AL133" i="18"/>
  <c r="AM204" i="15"/>
  <c r="AH142" i="18"/>
  <c r="AH131" i="18" s="1"/>
  <c r="AH262" i="18"/>
  <c r="AJ99" i="16"/>
  <c r="AK103" i="16"/>
  <c r="AL189" i="16"/>
  <c r="AM78" i="16"/>
  <c r="AI136" i="16"/>
  <c r="AI207" i="16"/>
  <c r="AI253" i="16"/>
  <c r="AI252" i="16" s="1"/>
  <c r="AI261" i="16"/>
  <c r="AT121" i="15"/>
  <c r="AS119" i="15"/>
  <c r="AI264" i="15"/>
  <c r="AO184" i="16"/>
  <c r="AI136" i="18"/>
  <c r="AI143" i="18"/>
  <c r="AI254" i="18" s="1"/>
  <c r="AI253" i="18" s="1"/>
  <c r="AI208" i="18"/>
  <c r="AL185" i="18"/>
  <c r="AI5" i="54" l="1"/>
  <c r="AI4" i="54" s="1"/>
  <c r="AJ7" i="54"/>
  <c r="AH4" i="54"/>
  <c r="AH235" i="1" s="1"/>
  <c r="AG9" i="53"/>
  <c r="AF8" i="53"/>
  <c r="AF6" i="53" s="1"/>
  <c r="AJ7" i="52"/>
  <c r="AH6" i="52"/>
  <c r="AG5" i="52"/>
  <c r="AG232" i="16" s="1"/>
  <c r="AI143" i="15"/>
  <c r="AI242" i="15" s="1"/>
  <c r="AH11" i="51"/>
  <c r="AG9" i="51"/>
  <c r="AG7" i="51" s="1"/>
  <c r="AI14" i="51"/>
  <c r="AK10" i="51"/>
  <c r="AH170" i="16"/>
  <c r="AH169" i="16" s="1"/>
  <c r="AG171" i="18"/>
  <c r="AG170" i="18" s="1"/>
  <c r="AI218" i="1"/>
  <c r="AI173" i="1"/>
  <c r="AI172" i="1" s="1"/>
  <c r="AH285" i="15"/>
  <c r="AH286" i="15"/>
  <c r="AJ151" i="15"/>
  <c r="AJ176" i="15" s="1"/>
  <c r="AJ174" i="15" s="1"/>
  <c r="AJ171" i="15" s="1"/>
  <c r="AJ248" i="15" s="1"/>
  <c r="AJ298" i="15"/>
  <c r="AK228" i="1"/>
  <c r="O226" i="1" s="1"/>
  <c r="O227" i="1" s="1"/>
  <c r="AI252" i="1"/>
  <c r="AL191" i="1"/>
  <c r="AL185" i="1" s="1"/>
  <c r="AL228" i="1" s="1"/>
  <c r="AP133" i="1"/>
  <c r="AJ163" i="1"/>
  <c r="AJ162" i="1" s="1"/>
  <c r="AJ160" i="1" s="1"/>
  <c r="AJ131" i="1"/>
  <c r="AJ215" i="1" s="1"/>
  <c r="AM103" i="1"/>
  <c r="AL99" i="1"/>
  <c r="AO137" i="1"/>
  <c r="AI251" i="1"/>
  <c r="AN78" i="1"/>
  <c r="AM192" i="1"/>
  <c r="AK210" i="1"/>
  <c r="O208" i="1" s="1"/>
  <c r="O209" i="1" s="1"/>
  <c r="AK136" i="1"/>
  <c r="AL225" i="1"/>
  <c r="AL270" i="1"/>
  <c r="AL258" i="1"/>
  <c r="AL255" i="1" s="1"/>
  <c r="AK231" i="1"/>
  <c r="O229" i="1" s="1"/>
  <c r="O230" i="1" s="1"/>
  <c r="AN145" i="1"/>
  <c r="AO146" i="1"/>
  <c r="AN264" i="1"/>
  <c r="AN256" i="1"/>
  <c r="AN104" i="1"/>
  <c r="AM183" i="1"/>
  <c r="AM265" i="1" s="1"/>
  <c r="AP187" i="1"/>
  <c r="AO210" i="15"/>
  <c r="AN153" i="15"/>
  <c r="AJ215" i="15"/>
  <c r="AJ214" i="15" s="1"/>
  <c r="AJ212" i="15" s="1"/>
  <c r="AG250" i="18"/>
  <c r="AG249" i="18"/>
  <c r="AH161" i="18"/>
  <c r="AH160" i="18" s="1"/>
  <c r="AH158" i="18" s="1"/>
  <c r="AJ102" i="15"/>
  <c r="AJ234" i="15" s="1"/>
  <c r="AJ303" i="15"/>
  <c r="AJ290" i="15"/>
  <c r="AJ289" i="15" s="1"/>
  <c r="AK125" i="15"/>
  <c r="AL104" i="15"/>
  <c r="AM137" i="18"/>
  <c r="AN73" i="18"/>
  <c r="AN73" i="16"/>
  <c r="AM142" i="16"/>
  <c r="AM137" i="16"/>
  <c r="AL175" i="15"/>
  <c r="AL173" i="15" s="1"/>
  <c r="AL170" i="15" s="1"/>
  <c r="AK208" i="15"/>
  <c r="AK202" i="15" s="1"/>
  <c r="AL209" i="15"/>
  <c r="AL152" i="15" s="1"/>
  <c r="AM81" i="15"/>
  <c r="AM155" i="15"/>
  <c r="AM175" i="15" s="1"/>
  <c r="AM173" i="15" s="1"/>
  <c r="AM170" i="15" s="1"/>
  <c r="AN156" i="15"/>
  <c r="AN78" i="18"/>
  <c r="AM190" i="18"/>
  <c r="AK195" i="16"/>
  <c r="AK194" i="16" s="1"/>
  <c r="AK192" i="16" s="1"/>
  <c r="AK225" i="16"/>
  <c r="AH213" i="18"/>
  <c r="AS233" i="15"/>
  <c r="AT119" i="15"/>
  <c r="AU121" i="15"/>
  <c r="AJ136" i="16"/>
  <c r="AJ207" i="16"/>
  <c r="AJ253" i="16"/>
  <c r="AJ252" i="16" s="1"/>
  <c r="AJ261" i="16"/>
  <c r="AM104" i="16"/>
  <c r="AL180" i="16"/>
  <c r="AP133" i="16"/>
  <c r="AL103" i="16"/>
  <c r="AK99" i="16"/>
  <c r="AH215" i="16"/>
  <c r="AH249" i="16"/>
  <c r="AH248" i="16"/>
  <c r="AN145" i="15"/>
  <c r="AJ228" i="16"/>
  <c r="AP184" i="16"/>
  <c r="AX146" i="15"/>
  <c r="AI228" i="16"/>
  <c r="AL181" i="18"/>
  <c r="AL278" i="18" s="1"/>
  <c r="AM104" i="18"/>
  <c r="AL304" i="15"/>
  <c r="AL258" i="15"/>
  <c r="AL292" i="15"/>
  <c r="AJ136" i="18"/>
  <c r="AJ143" i="18"/>
  <c r="AJ254" i="18" s="1"/>
  <c r="AJ253" i="18" s="1"/>
  <c r="AJ208" i="18"/>
  <c r="AI229" i="18"/>
  <c r="AJ196" i="18"/>
  <c r="AJ195" i="18" s="1"/>
  <c r="AJ193" i="18" s="1"/>
  <c r="AJ11" i="53" s="1"/>
  <c r="AJ226" i="18"/>
  <c r="AN204" i="15"/>
  <c r="AK267" i="16"/>
  <c r="AK222" i="16"/>
  <c r="AK255" i="16"/>
  <c r="AM185" i="18"/>
  <c r="AI142" i="18"/>
  <c r="AI161" i="18" s="1"/>
  <c r="AI160" i="18" s="1"/>
  <c r="AI158" i="18" s="1"/>
  <c r="AI262" i="18"/>
  <c r="AI131" i="16"/>
  <c r="AI212" i="16" s="1"/>
  <c r="AI160" i="16"/>
  <c r="AI159" i="16" s="1"/>
  <c r="AI157" i="16" s="1"/>
  <c r="AN78" i="16"/>
  <c r="AM189" i="16"/>
  <c r="AM133" i="18"/>
  <c r="AH212" i="16"/>
  <c r="AK268" i="18"/>
  <c r="O266" i="18" s="1"/>
  <c r="AA30" i="18" s="1"/>
  <c r="AK256" i="18"/>
  <c r="AK223" i="18"/>
  <c r="O222" i="18" s="1"/>
  <c r="AK189" i="18"/>
  <c r="AK183" i="18" s="1"/>
  <c r="AM200" i="15"/>
  <c r="AM299" i="15" s="1"/>
  <c r="AN105" i="15"/>
  <c r="AK99" i="18"/>
  <c r="AL103" i="18"/>
  <c r="AI286" i="15" l="1"/>
  <c r="AL198" i="1"/>
  <c r="AL197" i="1" s="1"/>
  <c r="AL195" i="1" s="1"/>
  <c r="AL231" i="1" s="1"/>
  <c r="AK7" i="54"/>
  <c r="AJ5" i="54"/>
  <c r="AJ4" i="54" s="1"/>
  <c r="AJ235" i="1" s="1"/>
  <c r="AH9" i="53"/>
  <c r="AG8" i="53"/>
  <c r="AG6" i="53" s="1"/>
  <c r="AI6" i="52"/>
  <c r="AH5" i="52"/>
  <c r="AK7" i="52"/>
  <c r="AI285" i="15"/>
  <c r="AI11" i="51"/>
  <c r="AI9" i="51" s="1"/>
  <c r="AI7" i="51" s="1"/>
  <c r="AJ14" i="51"/>
  <c r="AH9" i="51"/>
  <c r="AH7" i="51" s="1"/>
  <c r="AL10" i="51"/>
  <c r="AI215" i="16"/>
  <c r="AI170" i="16"/>
  <c r="AI169" i="16" s="1"/>
  <c r="AJ143" i="15"/>
  <c r="AJ242" i="15" s="1"/>
  <c r="AH216" i="18"/>
  <c r="AH171" i="18"/>
  <c r="AH170" i="18" s="1"/>
  <c r="AJ173" i="1"/>
  <c r="AJ172" i="1" s="1"/>
  <c r="AL247" i="15"/>
  <c r="AM247" i="15"/>
  <c r="AK151" i="15"/>
  <c r="AK176" i="15" s="1"/>
  <c r="AK174" i="15" s="1"/>
  <c r="AK171" i="15" s="1"/>
  <c r="AK248" i="15" s="1"/>
  <c r="AK298" i="15"/>
  <c r="O223" i="1"/>
  <c r="O222" i="1" s="1"/>
  <c r="AM191" i="1"/>
  <c r="AM185" i="1" s="1"/>
  <c r="AM198" i="1" s="1"/>
  <c r="AM197" i="1" s="1"/>
  <c r="AM195" i="1" s="1"/>
  <c r="O247" i="1"/>
  <c r="AO104" i="1"/>
  <c r="AN183" i="1"/>
  <c r="AN265" i="1" s="1"/>
  <c r="AP137" i="1"/>
  <c r="AQ187" i="1"/>
  <c r="AO78" i="1"/>
  <c r="AN192" i="1"/>
  <c r="AL210" i="1"/>
  <c r="AL136" i="1"/>
  <c r="AQ133" i="1"/>
  <c r="AK131" i="1"/>
  <c r="AK215" i="1" s="1"/>
  <c r="O213" i="1" s="1"/>
  <c r="AK163" i="1"/>
  <c r="AK162" i="1" s="1"/>
  <c r="AK160" i="1" s="1"/>
  <c r="AN103" i="1"/>
  <c r="AM99" i="1"/>
  <c r="AJ218" i="1"/>
  <c r="AJ251" i="1"/>
  <c r="AJ252" i="1"/>
  <c r="AM225" i="1"/>
  <c r="AM258" i="1"/>
  <c r="AM255" i="1" s="1"/>
  <c r="AM270" i="1"/>
  <c r="AO145" i="1"/>
  <c r="AO256" i="1"/>
  <c r="AO264" i="1"/>
  <c r="AP146" i="1"/>
  <c r="AI235" i="1"/>
  <c r="AJ264" i="15"/>
  <c r="AP210" i="15"/>
  <c r="AO153" i="15"/>
  <c r="AL208" i="15"/>
  <c r="AL202" i="15" s="1"/>
  <c r="AL261" i="15" s="1"/>
  <c r="AH250" i="18"/>
  <c r="AH249" i="18"/>
  <c r="AL125" i="15"/>
  <c r="AM104" i="15"/>
  <c r="AK290" i="15"/>
  <c r="AK289" i="15" s="1"/>
  <c r="AK102" i="15"/>
  <c r="AK234" i="15" s="1"/>
  <c r="AK303" i="15"/>
  <c r="AO73" i="18"/>
  <c r="AN137" i="18"/>
  <c r="AO73" i="16"/>
  <c r="AN137" i="16"/>
  <c r="AN142" i="16"/>
  <c r="AK215" i="15"/>
  <c r="AK214" i="15" s="1"/>
  <c r="AK212" i="15" s="1"/>
  <c r="AK261" i="15"/>
  <c r="AM142" i="15"/>
  <c r="AM241" i="15" s="1"/>
  <c r="AN81" i="15"/>
  <c r="AM209" i="15"/>
  <c r="AM152" i="15" s="1"/>
  <c r="AN155" i="15"/>
  <c r="AN175" i="15" s="1"/>
  <c r="AN173" i="15" s="1"/>
  <c r="AN170" i="15" s="1"/>
  <c r="AO156" i="15"/>
  <c r="AO78" i="18"/>
  <c r="AN190" i="18"/>
  <c r="AI216" i="18"/>
  <c r="AJ229" i="18"/>
  <c r="AK136" i="16"/>
  <c r="AK207" i="16"/>
  <c r="AK253" i="16"/>
  <c r="AK252" i="16" s="1"/>
  <c r="AK261" i="16"/>
  <c r="AL267" i="16"/>
  <c r="AL222" i="16"/>
  <c r="AL255" i="16"/>
  <c r="AM103" i="18"/>
  <c r="AL99" i="18"/>
  <c r="AK196" i="18"/>
  <c r="AK195" i="18" s="1"/>
  <c r="AK193" i="18" s="1"/>
  <c r="AK11" i="53" s="1"/>
  <c r="AK226" i="18"/>
  <c r="O224" i="18" s="1"/>
  <c r="AN189" i="16"/>
  <c r="AO78" i="16"/>
  <c r="AO204" i="15"/>
  <c r="AI131" i="18"/>
  <c r="AI249" i="18" s="1"/>
  <c r="AI249" i="16"/>
  <c r="AY146" i="15"/>
  <c r="AL99" i="16"/>
  <c r="AM103" i="16"/>
  <c r="AN104" i="16"/>
  <c r="AM180" i="16"/>
  <c r="AM188" i="16" s="1"/>
  <c r="AM182" i="16" s="1"/>
  <c r="AK136" i="18"/>
  <c r="AK143" i="18"/>
  <c r="AK254" i="18" s="1"/>
  <c r="AK253" i="18" s="1"/>
  <c r="O252" i="18" s="1"/>
  <c r="AA28" i="18" s="1"/>
  <c r="AK208" i="18"/>
  <c r="O206" i="18" s="1"/>
  <c r="O207" i="18" s="1"/>
  <c r="AN200" i="15"/>
  <c r="AN299" i="15" s="1"/>
  <c r="AO105" i="15"/>
  <c r="AN185" i="18"/>
  <c r="AJ142" i="18"/>
  <c r="AJ161" i="18" s="1"/>
  <c r="AJ160" i="18" s="1"/>
  <c r="AJ158" i="18" s="1"/>
  <c r="AJ262" i="18"/>
  <c r="AO145" i="15"/>
  <c r="AQ133" i="16"/>
  <c r="AU119" i="15"/>
  <c r="AV121" i="15"/>
  <c r="AN133" i="18"/>
  <c r="AL268" i="18"/>
  <c r="AL223" i="18"/>
  <c r="AL256" i="18"/>
  <c r="AL189" i="18"/>
  <c r="AL183" i="18" s="1"/>
  <c r="AQ184" i="16"/>
  <c r="AM258" i="15"/>
  <c r="AM292" i="15"/>
  <c r="AM304" i="15"/>
  <c r="AH232" i="16"/>
  <c r="AM181" i="18"/>
  <c r="AM278" i="18" s="1"/>
  <c r="AN104" i="18"/>
  <c r="AI248" i="16"/>
  <c r="AJ160" i="16"/>
  <c r="AJ159" i="16" s="1"/>
  <c r="AJ157" i="16" s="1"/>
  <c r="AJ131" i="16"/>
  <c r="AT233" i="15"/>
  <c r="AL188" i="16"/>
  <c r="AL182" i="16" s="1"/>
  <c r="AK228" i="16"/>
  <c r="AK5" i="54" l="1"/>
  <c r="AK4" i="54" s="1"/>
  <c r="AK235" i="1" s="1"/>
  <c r="AL7" i="54"/>
  <c r="AI9" i="53"/>
  <c r="AH8" i="53"/>
  <c r="AH6" i="53" s="1"/>
  <c r="AJ6" i="52"/>
  <c r="AI5" i="52"/>
  <c r="AI232" i="16" s="1"/>
  <c r="AM10" i="51"/>
  <c r="AK143" i="15"/>
  <c r="AK242" i="15" s="1"/>
  <c r="AJ11" i="51"/>
  <c r="AJ9" i="51" s="1"/>
  <c r="AJ7" i="51" s="1"/>
  <c r="AK14" i="51"/>
  <c r="AJ286" i="15"/>
  <c r="AJ285" i="15"/>
  <c r="AJ170" i="16"/>
  <c r="AJ169" i="16" s="1"/>
  <c r="AI171" i="18"/>
  <c r="AI170" i="18" s="1"/>
  <c r="AK173" i="1"/>
  <c r="AK172" i="1" s="1"/>
  <c r="AF171" i="1" s="1"/>
  <c r="AN247" i="15"/>
  <c r="AL151" i="15"/>
  <c r="AL176" i="15" s="1"/>
  <c r="AL174" i="15" s="1"/>
  <c r="AL171" i="15" s="1"/>
  <c r="AL298" i="15"/>
  <c r="AM228" i="1"/>
  <c r="AN99" i="1"/>
  <c r="AO103" i="1"/>
  <c r="AL163" i="1"/>
  <c r="AL162" i="1" s="1"/>
  <c r="AL160" i="1" s="1"/>
  <c r="AL131" i="1"/>
  <c r="AL215" i="1" s="1"/>
  <c r="AN225" i="1"/>
  <c r="AN270" i="1"/>
  <c r="AN258" i="1"/>
  <c r="AN255" i="1" s="1"/>
  <c r="AP145" i="1"/>
  <c r="AQ146" i="1"/>
  <c r="AP256" i="1"/>
  <c r="AP264" i="1"/>
  <c r="AK218" i="1"/>
  <c r="O216" i="1" s="1"/>
  <c r="O217" i="1" s="1"/>
  <c r="AK251" i="1"/>
  <c r="O249" i="1" s="1"/>
  <c r="S31" i="1" s="1"/>
  <c r="AK252" i="1"/>
  <c r="AM231" i="1"/>
  <c r="AP104" i="1"/>
  <c r="AO183" i="1"/>
  <c r="AO265" i="1" s="1"/>
  <c r="O214" i="1"/>
  <c r="AN191" i="1"/>
  <c r="AN185" i="1" s="1"/>
  <c r="AR187" i="1"/>
  <c r="AM210" i="1"/>
  <c r="AM136" i="1"/>
  <c r="AR133" i="1"/>
  <c r="AP78" i="1"/>
  <c r="AO192" i="1"/>
  <c r="AQ137" i="1"/>
  <c r="AL215" i="15"/>
  <c r="AL214" i="15" s="1"/>
  <c r="AL212" i="15" s="1"/>
  <c r="AP153" i="15"/>
  <c r="AQ210" i="15"/>
  <c r="AK264" i="15"/>
  <c r="AM125" i="15"/>
  <c r="AN104" i="15"/>
  <c r="AL303" i="15"/>
  <c r="AL102" i="15"/>
  <c r="AL234" i="15" s="1"/>
  <c r="AL290" i="15"/>
  <c r="AL289" i="15" s="1"/>
  <c r="AM208" i="15"/>
  <c r="AM202" i="15" s="1"/>
  <c r="AM261" i="15" s="1"/>
  <c r="AJ131" i="18"/>
  <c r="AJ213" i="18" s="1"/>
  <c r="AO137" i="18"/>
  <c r="AP73" i="18"/>
  <c r="AO137" i="16"/>
  <c r="AP73" i="16"/>
  <c r="AO142" i="16"/>
  <c r="AN142" i="15"/>
  <c r="AN241" i="15" s="1"/>
  <c r="AP156" i="15"/>
  <c r="AO155" i="15"/>
  <c r="AO175" i="15" s="1"/>
  <c r="AO173" i="15" s="1"/>
  <c r="AO170" i="15" s="1"/>
  <c r="AN209" i="15"/>
  <c r="AN152" i="15" s="1"/>
  <c r="AO81" i="15"/>
  <c r="AO190" i="18"/>
  <c r="AP78" i="18"/>
  <c r="M30" i="1"/>
  <c r="N39" i="1" s="1"/>
  <c r="AJ216" i="18"/>
  <c r="AN292" i="15"/>
  <c r="AN304" i="15"/>
  <c r="AN258" i="15"/>
  <c r="AO104" i="18"/>
  <c r="AN181" i="18"/>
  <c r="AN278" i="18" s="1"/>
  <c r="AR184" i="16"/>
  <c r="AU233" i="15"/>
  <c r="AK142" i="18"/>
  <c r="AK131" i="18" s="1"/>
  <c r="AK262" i="18"/>
  <c r="O260" i="18" s="1"/>
  <c r="AA29" i="18" s="1"/>
  <c r="AP204" i="15"/>
  <c r="AL136" i="18"/>
  <c r="AL143" i="18"/>
  <c r="AL254" i="18" s="1"/>
  <c r="AL253" i="18" s="1"/>
  <c r="AL208" i="18"/>
  <c r="AL195" i="16"/>
  <c r="AL194" i="16" s="1"/>
  <c r="AL192" i="16" s="1"/>
  <c r="AL7" i="52" s="1"/>
  <c r="AL225" i="16"/>
  <c r="AV119" i="15"/>
  <c r="AW121" i="15"/>
  <c r="AO104" i="16"/>
  <c r="AN180" i="16"/>
  <c r="AN188" i="16" s="1"/>
  <c r="AN182" i="16" s="1"/>
  <c r="AL136" i="16"/>
  <c r="AL207" i="16"/>
  <c r="AL253" i="16"/>
  <c r="AL252" i="16" s="1"/>
  <c r="AL261" i="16"/>
  <c r="O225" i="18"/>
  <c r="AM268" i="18"/>
  <c r="AM256" i="18"/>
  <c r="AM223" i="18"/>
  <c r="AM189" i="18"/>
  <c r="AM183" i="18" s="1"/>
  <c r="AR133" i="16"/>
  <c r="AP145" i="15"/>
  <c r="AO185" i="18"/>
  <c r="AM195" i="16"/>
  <c r="AM194" i="16" s="1"/>
  <c r="AM192" i="16" s="1"/>
  <c r="AM225" i="16"/>
  <c r="AZ146" i="15"/>
  <c r="AI213" i="18"/>
  <c r="AO189" i="16"/>
  <c r="AP78" i="16"/>
  <c r="AK229" i="18"/>
  <c r="O227" i="18" s="1"/>
  <c r="O228" i="18" s="1"/>
  <c r="AN103" i="18"/>
  <c r="AM99" i="18"/>
  <c r="AI250" i="18"/>
  <c r="AJ215" i="16"/>
  <c r="AJ249" i="16"/>
  <c r="AJ248" i="16"/>
  <c r="AJ212" i="16"/>
  <c r="AL196" i="18"/>
  <c r="AL195" i="18" s="1"/>
  <c r="AL193" i="18" s="1"/>
  <c r="AL11" i="53" s="1"/>
  <c r="AL226" i="18"/>
  <c r="AO133" i="18"/>
  <c r="AP105" i="15"/>
  <c r="AO200" i="15"/>
  <c r="AO299" i="15" s="1"/>
  <c r="AM267" i="16"/>
  <c r="AM255" i="16"/>
  <c r="AM222" i="16"/>
  <c r="AM99" i="16"/>
  <c r="AN103" i="16"/>
  <c r="AK131" i="16"/>
  <c r="AK160" i="16"/>
  <c r="AK159" i="16" s="1"/>
  <c r="AK157" i="16" s="1"/>
  <c r="AM7" i="54" l="1"/>
  <c r="AL5" i="54"/>
  <c r="AJ9" i="53"/>
  <c r="AI8" i="53"/>
  <c r="AI6" i="53" s="1"/>
  <c r="AM7" i="52"/>
  <c r="AK6" i="52"/>
  <c r="AJ5" i="52"/>
  <c r="AJ232" i="16" s="1"/>
  <c r="AK285" i="15"/>
  <c r="AK11" i="51"/>
  <c r="AK9" i="51" s="1"/>
  <c r="AK7" i="51" s="1"/>
  <c r="AL14" i="51"/>
  <c r="AN10" i="51"/>
  <c r="AF220" i="1"/>
  <c r="O219" i="1" s="1"/>
  <c r="O207" i="1" s="1"/>
  <c r="O205" i="1" s="1"/>
  <c r="AF252" i="1"/>
  <c r="O250" i="1" s="1"/>
  <c r="S32" i="1" s="1"/>
  <c r="AK170" i="16"/>
  <c r="AK169" i="16" s="1"/>
  <c r="AF168" i="16" s="1"/>
  <c r="AL143" i="15"/>
  <c r="AL242" i="15" s="1"/>
  <c r="AJ171" i="18"/>
  <c r="AJ170" i="18" s="1"/>
  <c r="AL248" i="15"/>
  <c r="AO247" i="15"/>
  <c r="AL264" i="15"/>
  <c r="AL190" i="15"/>
  <c r="AL189" i="15" s="1"/>
  <c r="AM151" i="15"/>
  <c r="AM176" i="15" s="1"/>
  <c r="AM174" i="15" s="1"/>
  <c r="AM171" i="15" s="1"/>
  <c r="AM298" i="15"/>
  <c r="O206" i="1"/>
  <c r="O204" i="1" s="1"/>
  <c r="M28" i="1" s="1"/>
  <c r="N38" i="1" s="1"/>
  <c r="AQ78" i="1"/>
  <c r="AP192" i="1"/>
  <c r="AM131" i="1"/>
  <c r="AM215" i="1" s="1"/>
  <c r="AM163" i="1"/>
  <c r="AM162" i="1" s="1"/>
  <c r="AM160" i="1" s="1"/>
  <c r="AN198" i="1"/>
  <c r="AN197" i="1" s="1"/>
  <c r="AN195" i="1" s="1"/>
  <c r="AN228" i="1"/>
  <c r="AR146" i="1"/>
  <c r="AQ145" i="1"/>
  <c r="AQ264" i="1"/>
  <c r="AQ256" i="1"/>
  <c r="AO99" i="1"/>
  <c r="AP103" i="1"/>
  <c r="AN210" i="1"/>
  <c r="AN136" i="1"/>
  <c r="AR137" i="1"/>
  <c r="AS187" i="1"/>
  <c r="AO258" i="1"/>
  <c r="AO255" i="1" s="1"/>
  <c r="AO270" i="1"/>
  <c r="AO225" i="1"/>
  <c r="AO191" i="1"/>
  <c r="AO185" i="1" s="1"/>
  <c r="AS133" i="1"/>
  <c r="O245" i="1"/>
  <c r="O243" i="1" s="1"/>
  <c r="S29" i="1" s="1"/>
  <c r="AQ104" i="1"/>
  <c r="AP183" i="1"/>
  <c r="AP265" i="1" s="1"/>
  <c r="AL218" i="1"/>
  <c r="AL252" i="1"/>
  <c r="AL251" i="1"/>
  <c r="AR210" i="15"/>
  <c r="AQ153" i="15"/>
  <c r="AJ249" i="18"/>
  <c r="AM215" i="15"/>
  <c r="AM214" i="15" s="1"/>
  <c r="AM212" i="15" s="1"/>
  <c r="AM190" i="15" s="1"/>
  <c r="AM189" i="15" s="1"/>
  <c r="AJ250" i="18"/>
  <c r="AK161" i="18"/>
  <c r="AK160" i="18" s="1"/>
  <c r="AK158" i="18" s="1"/>
  <c r="AN125" i="15"/>
  <c r="AO104" i="15"/>
  <c r="AM290" i="15"/>
  <c r="AM289" i="15" s="1"/>
  <c r="AM102" i="15"/>
  <c r="AM234" i="15" s="1"/>
  <c r="AM303" i="15"/>
  <c r="AQ73" i="18"/>
  <c r="AP137" i="18"/>
  <c r="AQ73" i="16"/>
  <c r="AP137" i="16"/>
  <c r="AP142" i="16"/>
  <c r="AO142" i="15"/>
  <c r="AO241" i="15" s="1"/>
  <c r="AN208" i="15"/>
  <c r="AN202" i="15" s="1"/>
  <c r="AN215" i="15" s="1"/>
  <c r="AN214" i="15" s="1"/>
  <c r="AN212" i="15" s="1"/>
  <c r="AP81" i="15"/>
  <c r="AO209" i="15"/>
  <c r="AO152" i="15" s="1"/>
  <c r="AP155" i="15"/>
  <c r="AP175" i="15" s="1"/>
  <c r="AP173" i="15" s="1"/>
  <c r="AP170" i="15" s="1"/>
  <c r="AQ156" i="15"/>
  <c r="AP190" i="18"/>
  <c r="AQ78" i="18"/>
  <c r="AN195" i="16"/>
  <c r="AN194" i="16" s="1"/>
  <c r="AN192" i="16" s="1"/>
  <c r="AN225" i="16"/>
  <c r="AP189" i="16"/>
  <c r="AQ78" i="16"/>
  <c r="AL160" i="16"/>
  <c r="AL159" i="16" s="1"/>
  <c r="AL157" i="16" s="1"/>
  <c r="AL215" i="16" s="1"/>
  <c r="AL131" i="16"/>
  <c r="AL212" i="16" s="1"/>
  <c r="AN99" i="16"/>
  <c r="AO103" i="16"/>
  <c r="AM136" i="18"/>
  <c r="AM143" i="18"/>
  <c r="AM254" i="18" s="1"/>
  <c r="AM253" i="18" s="1"/>
  <c r="AM208" i="18"/>
  <c r="AN268" i="18"/>
  <c r="AN223" i="18"/>
  <c r="AN256" i="18"/>
  <c r="AN189" i="18"/>
  <c r="AN183" i="18" s="1"/>
  <c r="AM136" i="16"/>
  <c r="AM253" i="16"/>
  <c r="AM252" i="16" s="1"/>
  <c r="AM207" i="16"/>
  <c r="AM261" i="16"/>
  <c r="AO258" i="15"/>
  <c r="AO304" i="15"/>
  <c r="AO292" i="15"/>
  <c r="AP133" i="18"/>
  <c r="AO103" i="18"/>
  <c r="AN99" i="18"/>
  <c r="AM228" i="16"/>
  <c r="AK213" i="18"/>
  <c r="O211" i="18" s="1"/>
  <c r="AP185" i="18"/>
  <c r="AQ145" i="15"/>
  <c r="O245" i="18"/>
  <c r="AP104" i="16"/>
  <c r="AO180" i="16"/>
  <c r="AO188" i="16" s="1"/>
  <c r="AO182" i="16" s="1"/>
  <c r="AW119" i="15"/>
  <c r="AX121" i="15"/>
  <c r="AL142" i="18"/>
  <c r="AL131" i="18" s="1"/>
  <c r="AL213" i="18" s="1"/>
  <c r="AL262" i="18"/>
  <c r="AQ204" i="15"/>
  <c r="AP104" i="18"/>
  <c r="AO181" i="18"/>
  <c r="AO278" i="18" s="1"/>
  <c r="AK212" i="16"/>
  <c r="AL229" i="18"/>
  <c r="AS133" i="16"/>
  <c r="AM196" i="18"/>
  <c r="AM195" i="18" s="1"/>
  <c r="AM193" i="18" s="1"/>
  <c r="AM11" i="53" s="1"/>
  <c r="AM226" i="18"/>
  <c r="O221" i="18"/>
  <c r="O220" i="18" s="1"/>
  <c r="M30" i="18" s="1"/>
  <c r="N36" i="18" s="1"/>
  <c r="AN267" i="16"/>
  <c r="AN255" i="16"/>
  <c r="AN222" i="16"/>
  <c r="AK215" i="16"/>
  <c r="AK249" i="16"/>
  <c r="AK248" i="16"/>
  <c r="AP200" i="15"/>
  <c r="AP299" i="15" s="1"/>
  <c r="O297" i="15" s="1"/>
  <c r="AQ105" i="15"/>
  <c r="AM248" i="15"/>
  <c r="BA146" i="15"/>
  <c r="AV233" i="15"/>
  <c r="AL228" i="16"/>
  <c r="AS184" i="16"/>
  <c r="AM143" i="15" l="1"/>
  <c r="AM242" i="15" s="1"/>
  <c r="AM5" i="54"/>
  <c r="AM4" i="54" s="1"/>
  <c r="AM235" i="1" s="1"/>
  <c r="AN7" i="54"/>
  <c r="AL4" i="54"/>
  <c r="AL235" i="1" s="1"/>
  <c r="AK9" i="53"/>
  <c r="AJ8" i="53"/>
  <c r="AJ6" i="53" s="1"/>
  <c r="AL6" i="52"/>
  <c r="AK5" i="52"/>
  <c r="AN7" i="52"/>
  <c r="AO10" i="51"/>
  <c r="AM14" i="51"/>
  <c r="AL11" i="51"/>
  <c r="AM11" i="51" s="1"/>
  <c r="AL285" i="15"/>
  <c r="AL186" i="15"/>
  <c r="AL185" i="15" s="1"/>
  <c r="O246" i="1"/>
  <c r="O244" i="1" s="1"/>
  <c r="S30" i="1" s="1"/>
  <c r="AF217" i="16"/>
  <c r="O216" i="16" s="1"/>
  <c r="AF249" i="16"/>
  <c r="AK216" i="18"/>
  <c r="O214" i="18" s="1"/>
  <c r="O215" i="18" s="1"/>
  <c r="AK171" i="18"/>
  <c r="AK170" i="18" s="1"/>
  <c r="AF169" i="18" s="1"/>
  <c r="AL286" i="15"/>
  <c r="AP247" i="15"/>
  <c r="O243" i="15" s="1"/>
  <c r="O245" i="15" s="1"/>
  <c r="AM186" i="15"/>
  <c r="AM185" i="15" s="1"/>
  <c r="AN190" i="15"/>
  <c r="AN189" i="15" s="1"/>
  <c r="AP142" i="15"/>
  <c r="AP241" i="15" s="1"/>
  <c r="O237" i="15" s="1"/>
  <c r="O239" i="15" s="1"/>
  <c r="AN151" i="15"/>
  <c r="AN176" i="15" s="1"/>
  <c r="AN174" i="15" s="1"/>
  <c r="AN171" i="15" s="1"/>
  <c r="AN298" i="15"/>
  <c r="AP191" i="1"/>
  <c r="AP185" i="1" s="1"/>
  <c r="AP228" i="1" s="1"/>
  <c r="AR104" i="1"/>
  <c r="AQ183" i="1"/>
  <c r="AQ265" i="1" s="1"/>
  <c r="AT187" i="1"/>
  <c r="AO228" i="1"/>
  <c r="AO198" i="1"/>
  <c r="AO197" i="1" s="1"/>
  <c r="AO195" i="1" s="1"/>
  <c r="AS137" i="1"/>
  <c r="AN231" i="1"/>
  <c r="AR78" i="1"/>
  <c r="AQ192" i="1"/>
  <c r="AQ103" i="1"/>
  <c r="AP99" i="1"/>
  <c r="AM218" i="1"/>
  <c r="AM251" i="1"/>
  <c r="AM252" i="1"/>
  <c r="AP258" i="1"/>
  <c r="AP255" i="1" s="1"/>
  <c r="AP270" i="1"/>
  <c r="AP225" i="1"/>
  <c r="AT133" i="1"/>
  <c r="AN163" i="1"/>
  <c r="AN162" i="1" s="1"/>
  <c r="AN160" i="1" s="1"/>
  <c r="AN218" i="1" s="1"/>
  <c r="AN131" i="1"/>
  <c r="AN215" i="1" s="1"/>
  <c r="AO210" i="1"/>
  <c r="AO136" i="1"/>
  <c r="AR145" i="1"/>
  <c r="AS146" i="1"/>
  <c r="AR256" i="1"/>
  <c r="AR264" i="1"/>
  <c r="AM264" i="15"/>
  <c r="AR153" i="15"/>
  <c r="AS210" i="15"/>
  <c r="AO208" i="15"/>
  <c r="AO202" i="15" s="1"/>
  <c r="AO215" i="15" s="1"/>
  <c r="AO214" i="15" s="1"/>
  <c r="AO212" i="15" s="1"/>
  <c r="AL161" i="18"/>
  <c r="AL160" i="18" s="1"/>
  <c r="AL158" i="18" s="1"/>
  <c r="AL216" i="18" s="1"/>
  <c r="AK250" i="18"/>
  <c r="AK249" i="18"/>
  <c r="O247" i="18" s="1"/>
  <c r="S31" i="18" s="1"/>
  <c r="AM285" i="15"/>
  <c r="AL248" i="16"/>
  <c r="AL249" i="16"/>
  <c r="AP104" i="15"/>
  <c r="AO125" i="15"/>
  <c r="AM286" i="15"/>
  <c r="AN102" i="15"/>
  <c r="AN234" i="15" s="1"/>
  <c r="AN290" i="15"/>
  <c r="AN289" i="15" s="1"/>
  <c r="AN303" i="15"/>
  <c r="AQ137" i="18"/>
  <c r="AR73" i="18"/>
  <c r="AR73" i="16"/>
  <c r="AQ137" i="16"/>
  <c r="AQ142" i="16"/>
  <c r="AN261" i="15"/>
  <c r="AQ155" i="15"/>
  <c r="AQ175" i="15" s="1"/>
  <c r="AQ173" i="15" s="1"/>
  <c r="AQ170" i="15" s="1"/>
  <c r="AR156" i="15"/>
  <c r="AQ81" i="15"/>
  <c r="AP209" i="15"/>
  <c r="AP152" i="15" s="1"/>
  <c r="M29" i="1"/>
  <c r="AR78" i="18"/>
  <c r="AQ190" i="18"/>
  <c r="AO195" i="16"/>
  <c r="AO194" i="16" s="1"/>
  <c r="AO192" i="16" s="1"/>
  <c r="AO225" i="16"/>
  <c r="AN264" i="15"/>
  <c r="AO268" i="18"/>
  <c r="AO223" i="18"/>
  <c r="AO256" i="18"/>
  <c r="AO189" i="18"/>
  <c r="AO183" i="18" s="1"/>
  <c r="AW233" i="15"/>
  <c r="AQ104" i="16"/>
  <c r="AP180" i="16"/>
  <c r="AP188" i="16" s="1"/>
  <c r="AP182" i="16" s="1"/>
  <c r="AR145" i="15"/>
  <c r="AQ133" i="18"/>
  <c r="AN136" i="16"/>
  <c r="AN253" i="16"/>
  <c r="AN252" i="16" s="1"/>
  <c r="AN207" i="16"/>
  <c r="AN261" i="16"/>
  <c r="AT184" i="16"/>
  <c r="AM229" i="18"/>
  <c r="AT133" i="16"/>
  <c r="AQ185" i="18"/>
  <c r="AN196" i="18"/>
  <c r="AN195" i="18" s="1"/>
  <c r="AN193" i="18" s="1"/>
  <c r="AN11" i="53" s="1"/>
  <c r="AN226" i="18"/>
  <c r="AP292" i="15"/>
  <c r="AP258" i="15"/>
  <c r="O256" i="15" s="1"/>
  <c r="AP304" i="15"/>
  <c r="O302" i="15" s="1"/>
  <c r="AP181" i="18"/>
  <c r="AP278" i="18" s="1"/>
  <c r="AQ104" i="18"/>
  <c r="AP103" i="18"/>
  <c r="AO99" i="18"/>
  <c r="AR78" i="16"/>
  <c r="AQ189" i="16"/>
  <c r="AN228" i="16"/>
  <c r="BB146" i="15"/>
  <c r="AR105" i="15"/>
  <c r="AQ200" i="15"/>
  <c r="AQ299" i="15" s="1"/>
  <c r="AN136" i="18"/>
  <c r="AN143" i="18"/>
  <c r="AN254" i="18" s="1"/>
  <c r="AN253" i="18" s="1"/>
  <c r="AN208" i="18"/>
  <c r="AR204" i="15"/>
  <c r="AX119" i="15"/>
  <c r="AY121" i="15"/>
  <c r="AO267" i="16"/>
  <c r="AO222" i="16"/>
  <c r="AO255" i="16"/>
  <c r="O212" i="18"/>
  <c r="AM131" i="16"/>
  <c r="AM160" i="16"/>
  <c r="AM159" i="16" s="1"/>
  <c r="AM157" i="16" s="1"/>
  <c r="AM142" i="18"/>
  <c r="AM161" i="18" s="1"/>
  <c r="AM160" i="18" s="1"/>
  <c r="AM158" i="18" s="1"/>
  <c r="AM262" i="18"/>
  <c r="AK232" i="16"/>
  <c r="AP103" i="16"/>
  <c r="AO99" i="16"/>
  <c r="AO7" i="54" l="1"/>
  <c r="AN5" i="54"/>
  <c r="AN4" i="54" s="1"/>
  <c r="AL9" i="53"/>
  <c r="AK8" i="53"/>
  <c r="AK6" i="53" s="1"/>
  <c r="AO7" i="52"/>
  <c r="AM6" i="52"/>
  <c r="AL5" i="52"/>
  <c r="AL232" i="16" s="1"/>
  <c r="AN143" i="15"/>
  <c r="AN242" i="15" s="1"/>
  <c r="AN14" i="51"/>
  <c r="AM9" i="51"/>
  <c r="AM7" i="51" s="1"/>
  <c r="AL9" i="51"/>
  <c r="AL7" i="51" s="1"/>
  <c r="AP10" i="51"/>
  <c r="AF218" i="18"/>
  <c r="O217" i="18" s="1"/>
  <c r="O244" i="18" s="1"/>
  <c r="O242" i="18" s="1"/>
  <c r="S30" i="18" s="1"/>
  <c r="AF250" i="18"/>
  <c r="O248" i="18" s="1"/>
  <c r="S32" i="18" s="1"/>
  <c r="O243" i="18"/>
  <c r="O241" i="18" s="1"/>
  <c r="S29" i="18" s="1"/>
  <c r="O204" i="18"/>
  <c r="O202" i="18" s="1"/>
  <c r="M28" i="18" s="1"/>
  <c r="N35" i="18" s="1"/>
  <c r="AN248" i="15"/>
  <c r="AN186" i="15"/>
  <c r="AN185" i="15" s="1"/>
  <c r="AO190" i="15"/>
  <c r="AO189" i="15" s="1"/>
  <c r="AO151" i="15"/>
  <c r="AO176" i="15" s="1"/>
  <c r="AO174" i="15" s="1"/>
  <c r="AO171" i="15" s="1"/>
  <c r="AO298" i="15"/>
  <c r="AP198" i="1"/>
  <c r="AP197" i="1" s="1"/>
  <c r="AP195" i="1" s="1"/>
  <c r="AP231" i="1" s="1"/>
  <c r="AL250" i="18"/>
  <c r="AT137" i="1"/>
  <c r="AQ225" i="1"/>
  <c r="AQ258" i="1"/>
  <c r="AQ255" i="1" s="1"/>
  <c r="AQ270" i="1"/>
  <c r="AO163" i="1"/>
  <c r="AO162" i="1" s="1"/>
  <c r="AO160" i="1" s="1"/>
  <c r="AO218" i="1" s="1"/>
  <c r="AO131" i="1"/>
  <c r="AO215" i="1" s="1"/>
  <c r="AN251" i="1"/>
  <c r="AS104" i="1"/>
  <c r="AR183" i="1"/>
  <c r="AR265" i="1" s="1"/>
  <c r="AU133" i="1"/>
  <c r="AP210" i="1"/>
  <c r="AP136" i="1"/>
  <c r="AQ191" i="1"/>
  <c r="AQ185" i="1" s="1"/>
  <c r="AN252" i="1"/>
  <c r="AO231" i="1"/>
  <c r="AU187" i="1"/>
  <c r="AT146" i="1"/>
  <c r="AS256" i="1"/>
  <c r="AS264" i="1"/>
  <c r="AS145" i="1"/>
  <c r="AR103" i="1"/>
  <c r="AQ99" i="1"/>
  <c r="AS78" i="1"/>
  <c r="AR192" i="1"/>
  <c r="AS153" i="15"/>
  <c r="AT210" i="15"/>
  <c r="AO261" i="15"/>
  <c r="O225" i="15"/>
  <c r="O221" i="15" s="1"/>
  <c r="M28" i="15" s="1"/>
  <c r="AL249" i="18"/>
  <c r="AQ142" i="15"/>
  <c r="AQ241" i="15" s="1"/>
  <c r="AQ104" i="15"/>
  <c r="AP125" i="15"/>
  <c r="AO102" i="15"/>
  <c r="AO234" i="15" s="1"/>
  <c r="AO290" i="15"/>
  <c r="AO289" i="15" s="1"/>
  <c r="AO303" i="15"/>
  <c r="AM131" i="18"/>
  <c r="AM213" i="18" s="1"/>
  <c r="AS73" i="18"/>
  <c r="AR137" i="18"/>
  <c r="AR137" i="16"/>
  <c r="AS73" i="16"/>
  <c r="AR142" i="16"/>
  <c r="AP208" i="15"/>
  <c r="AP202" i="15" s="1"/>
  <c r="AQ209" i="15"/>
  <c r="AQ152" i="15" s="1"/>
  <c r="AR81" i="15"/>
  <c r="AR155" i="15"/>
  <c r="AR175" i="15" s="1"/>
  <c r="AR173" i="15" s="1"/>
  <c r="AR170" i="15" s="1"/>
  <c r="AS156" i="15"/>
  <c r="O205" i="18"/>
  <c r="O203" i="18" s="1"/>
  <c r="M29" i="18" s="1"/>
  <c r="AS78" i="18"/>
  <c r="AR190" i="18"/>
  <c r="AM216" i="18"/>
  <c r="AP99" i="16"/>
  <c r="AQ103" i="16"/>
  <c r="AM212" i="16"/>
  <c r="AQ292" i="15"/>
  <c r="AQ258" i="15"/>
  <c r="AQ304" i="15"/>
  <c r="BC146" i="15"/>
  <c r="AQ103" i="18"/>
  <c r="AP99" i="18"/>
  <c r="AN229" i="18"/>
  <c r="AN131" i="16"/>
  <c r="AN160" i="16"/>
  <c r="AN159" i="16" s="1"/>
  <c r="AN157" i="16" s="1"/>
  <c r="AR133" i="18"/>
  <c r="AR104" i="16"/>
  <c r="AQ180" i="16"/>
  <c r="AO228" i="16"/>
  <c r="AR189" i="16"/>
  <c r="AS78" i="16"/>
  <c r="AY119" i="15"/>
  <c r="AZ121" i="15"/>
  <c r="AS204" i="15"/>
  <c r="AP268" i="18"/>
  <c r="AP223" i="18"/>
  <c r="AP256" i="18"/>
  <c r="AP189" i="18"/>
  <c r="AP183" i="18" s="1"/>
  <c r="AU184" i="16"/>
  <c r="AQ247" i="15"/>
  <c r="AO196" i="18"/>
  <c r="AO195" i="18" s="1"/>
  <c r="AO193" i="18" s="1"/>
  <c r="AO11" i="53" s="1"/>
  <c r="AO226" i="18"/>
  <c r="AR200" i="15"/>
  <c r="AR299" i="15" s="1"/>
  <c r="AS105" i="15"/>
  <c r="AQ181" i="18"/>
  <c r="AQ278" i="18" s="1"/>
  <c r="AR104" i="18"/>
  <c r="AR185" i="18"/>
  <c r="AU133" i="16"/>
  <c r="AP195" i="16"/>
  <c r="AP194" i="16" s="1"/>
  <c r="AP192" i="16" s="1"/>
  <c r="AP225" i="16"/>
  <c r="O223" i="16" s="1"/>
  <c r="AO136" i="16"/>
  <c r="AO207" i="16"/>
  <c r="AO253" i="16"/>
  <c r="AO252" i="16" s="1"/>
  <c r="AO261" i="16"/>
  <c r="AM215" i="16"/>
  <c r="AM248" i="16"/>
  <c r="AM249" i="16"/>
  <c r="AO264" i="15"/>
  <c r="AX233" i="15"/>
  <c r="AN142" i="18"/>
  <c r="AN131" i="18" s="1"/>
  <c r="AN262" i="18"/>
  <c r="AO136" i="18"/>
  <c r="AO143" i="18"/>
  <c r="AO208" i="18"/>
  <c r="AS145" i="15"/>
  <c r="AP267" i="16"/>
  <c r="O265" i="16" s="1"/>
  <c r="AA30" i="16" s="1"/>
  <c r="AP255" i="16"/>
  <c r="AP222" i="16"/>
  <c r="O221" i="16" s="1"/>
  <c r="AO5" i="54" l="1"/>
  <c r="AP7" i="54"/>
  <c r="AM9" i="53"/>
  <c r="AL8" i="53"/>
  <c r="AL6" i="53" s="1"/>
  <c r="AN6" i="52"/>
  <c r="AM5" i="52"/>
  <c r="AM232" i="16" s="1"/>
  <c r="AP7" i="52"/>
  <c r="AN286" i="15"/>
  <c r="AN285" i="15"/>
  <c r="AN11" i="51"/>
  <c r="AN9" i="51" s="1"/>
  <c r="AN7" i="51" s="1"/>
  <c r="AO14" i="51"/>
  <c r="AQ10" i="51"/>
  <c r="AO248" i="15"/>
  <c r="AP215" i="15"/>
  <c r="AP214" i="15" s="1"/>
  <c r="AP212" i="15" s="1"/>
  <c r="AP190" i="15" s="1"/>
  <c r="AP189" i="15" s="1"/>
  <c r="AK188" i="15" s="1"/>
  <c r="AK250" i="15" s="1"/>
  <c r="AO143" i="15"/>
  <c r="AO242" i="15" s="1"/>
  <c r="AP151" i="15"/>
  <c r="AP176" i="15" s="1"/>
  <c r="AP174" i="15" s="1"/>
  <c r="AP171" i="15" s="1"/>
  <c r="AP298" i="15"/>
  <c r="O296" i="15" s="1"/>
  <c r="AA29" i="15" s="1"/>
  <c r="AR191" i="1"/>
  <c r="AR185" i="1" s="1"/>
  <c r="AR228" i="1" s="1"/>
  <c r="AT78" i="1"/>
  <c r="AS192" i="1"/>
  <c r="AV187" i="1"/>
  <c r="AT104" i="1"/>
  <c r="AS183" i="1"/>
  <c r="AS265" i="1" s="1"/>
  <c r="AQ210" i="1"/>
  <c r="AQ136" i="1"/>
  <c r="AO252" i="1"/>
  <c r="AQ198" i="1"/>
  <c r="AQ197" i="1" s="1"/>
  <c r="AQ195" i="1" s="1"/>
  <c r="AQ228" i="1"/>
  <c r="AU137" i="1"/>
  <c r="AR99" i="1"/>
  <c r="AS103" i="1"/>
  <c r="AT145" i="1"/>
  <c r="AU146" i="1"/>
  <c r="AT256" i="1"/>
  <c r="AT264" i="1"/>
  <c r="AO251" i="1"/>
  <c r="AP163" i="1"/>
  <c r="AP162" i="1" s="1"/>
  <c r="AP160" i="1" s="1"/>
  <c r="AP131" i="1"/>
  <c r="AP215" i="1" s="1"/>
  <c r="AV133" i="1"/>
  <c r="AN235" i="1"/>
  <c r="AR258" i="1"/>
  <c r="AR255" i="1" s="1"/>
  <c r="AR270" i="1"/>
  <c r="AR225" i="1"/>
  <c r="AU210" i="15"/>
  <c r="AT153" i="15"/>
  <c r="AP261" i="15"/>
  <c r="O259" i="15" s="1"/>
  <c r="O260" i="15" s="1"/>
  <c r="AM250" i="18"/>
  <c r="AR142" i="15"/>
  <c r="AR241" i="15" s="1"/>
  <c r="AP290" i="15"/>
  <c r="AP289" i="15" s="1"/>
  <c r="O288" i="15" s="1"/>
  <c r="AA28" i="15" s="1"/>
  <c r="AP102" i="15"/>
  <c r="AP234" i="15" s="1"/>
  <c r="O230" i="15" s="1"/>
  <c r="AP303" i="15"/>
  <c r="O301" i="15" s="1"/>
  <c r="AA30" i="15" s="1"/>
  <c r="AM249" i="18"/>
  <c r="AQ125" i="15"/>
  <c r="AR104" i="15"/>
  <c r="AT73" i="18"/>
  <c r="AS137" i="18"/>
  <c r="AT73" i="16"/>
  <c r="AS137" i="16"/>
  <c r="AS142" i="16"/>
  <c r="AQ208" i="15"/>
  <c r="AQ202" i="15" s="1"/>
  <c r="AQ215" i="15" s="1"/>
  <c r="AQ214" i="15" s="1"/>
  <c r="AQ212" i="15" s="1"/>
  <c r="AS81" i="15"/>
  <c r="AR209" i="15"/>
  <c r="AR152" i="15" s="1"/>
  <c r="AT156" i="15"/>
  <c r="AS155" i="15"/>
  <c r="AS142" i="15" s="1"/>
  <c r="AS241" i="15" s="1"/>
  <c r="AN161" i="18"/>
  <c r="AN160" i="18" s="1"/>
  <c r="AN158" i="18" s="1"/>
  <c r="AN216" i="18" s="1"/>
  <c r="AT78" i="18"/>
  <c r="AS190" i="18"/>
  <c r="AN213" i="18"/>
  <c r="AS104" i="18"/>
  <c r="AR181" i="18"/>
  <c r="AR278" i="18" s="1"/>
  <c r="AO229" i="18"/>
  <c r="AR247" i="15"/>
  <c r="AO142" i="18"/>
  <c r="AO161" i="18" s="1"/>
  <c r="AO160" i="18" s="1"/>
  <c r="AO158" i="18" s="1"/>
  <c r="AO262" i="18"/>
  <c r="AP228" i="16"/>
  <c r="O226" i="16" s="1"/>
  <c r="O227" i="16" s="1"/>
  <c r="AV133" i="16"/>
  <c r="AY233" i="15"/>
  <c r="AS189" i="16"/>
  <c r="AT78" i="16"/>
  <c r="AP136" i="18"/>
  <c r="AP143" i="18"/>
  <c r="AP254" i="18" s="1"/>
  <c r="AP253" i="18" s="1"/>
  <c r="AP208" i="18"/>
  <c r="AQ99" i="16"/>
  <c r="AR103" i="16"/>
  <c r="AO160" i="16"/>
  <c r="AO159" i="16" s="1"/>
  <c r="AO157" i="16" s="1"/>
  <c r="AO131" i="16"/>
  <c r="AT204" i="15"/>
  <c r="AN215" i="16"/>
  <c r="AN249" i="16"/>
  <c r="AN248" i="16"/>
  <c r="AQ99" i="18"/>
  <c r="AR103" i="18"/>
  <c r="AQ268" i="18"/>
  <c r="AQ256" i="18"/>
  <c r="AQ223" i="18"/>
  <c r="AQ189" i="18"/>
  <c r="AQ183" i="18" s="1"/>
  <c r="AS200" i="15"/>
  <c r="AS299" i="15" s="1"/>
  <c r="AT105" i="15"/>
  <c r="AV184" i="16"/>
  <c r="AQ267" i="16"/>
  <c r="AQ255" i="16"/>
  <c r="AQ222" i="16"/>
  <c r="AS133" i="18"/>
  <c r="AN212" i="16"/>
  <c r="AQ188" i="16"/>
  <c r="AQ182" i="16" s="1"/>
  <c r="BD146" i="15"/>
  <c r="AT145" i="15"/>
  <c r="AP136" i="16"/>
  <c r="AP207" i="16"/>
  <c r="O205" i="16" s="1"/>
  <c r="O206" i="16" s="1"/>
  <c r="AP253" i="16"/>
  <c r="AP252" i="16" s="1"/>
  <c r="O251" i="16" s="1"/>
  <c r="AA28" i="16" s="1"/>
  <c r="AP261" i="16"/>
  <c r="O259" i="16" s="1"/>
  <c r="AA29" i="16" s="1"/>
  <c r="AO254" i="18"/>
  <c r="AO253" i="18" s="1"/>
  <c r="O224" i="16"/>
  <c r="AS185" i="18"/>
  <c r="AR258" i="15"/>
  <c r="AR292" i="15"/>
  <c r="AR304" i="15"/>
  <c r="AP196" i="18"/>
  <c r="AP195" i="18" s="1"/>
  <c r="AP193" i="18" s="1"/>
  <c r="AP11" i="53" s="1"/>
  <c r="AP226" i="18"/>
  <c r="AZ119" i="15"/>
  <c r="BA121" i="15"/>
  <c r="AS104" i="16"/>
  <c r="AR180" i="16"/>
  <c r="AR188" i="16" s="1"/>
  <c r="AR182" i="16" s="1"/>
  <c r="AQ7" i="54" l="1"/>
  <c r="AP5" i="54"/>
  <c r="AP4" i="54" s="1"/>
  <c r="AO4" i="54"/>
  <c r="AN9" i="53"/>
  <c r="AM8" i="53"/>
  <c r="AM6" i="53" s="1"/>
  <c r="AO6" i="52"/>
  <c r="AN5" i="52"/>
  <c r="AO11" i="51"/>
  <c r="AO9" i="51" s="1"/>
  <c r="AO7" i="51" s="1"/>
  <c r="AR10" i="51"/>
  <c r="AP14" i="51"/>
  <c r="AP264" i="15"/>
  <c r="O262" i="15" s="1"/>
  <c r="O263" i="15" s="1"/>
  <c r="AO186" i="15"/>
  <c r="AO185" i="15" s="1"/>
  <c r="AO285" i="15"/>
  <c r="AO286" i="15"/>
  <c r="AP248" i="15"/>
  <c r="O244" i="15" s="1"/>
  <c r="O246" i="15" s="1"/>
  <c r="AP143" i="15"/>
  <c r="AP242" i="15" s="1"/>
  <c r="O238" i="15" s="1"/>
  <c r="AQ151" i="15"/>
  <c r="AQ143" i="15" s="1"/>
  <c r="AQ242" i="15" s="1"/>
  <c r="AQ298" i="15"/>
  <c r="AR198" i="1"/>
  <c r="AR197" i="1" s="1"/>
  <c r="AR195" i="1" s="1"/>
  <c r="AR231" i="1" s="1"/>
  <c r="AW133" i="1"/>
  <c r="AS99" i="1"/>
  <c r="AT103" i="1"/>
  <c r="AV137" i="1"/>
  <c r="AQ231" i="1"/>
  <c r="AS258" i="1"/>
  <c r="AS255" i="1" s="1"/>
  <c r="AS270" i="1"/>
  <c r="AS225" i="1"/>
  <c r="AS191" i="1"/>
  <c r="AS185" i="1" s="1"/>
  <c r="AR210" i="1"/>
  <c r="AR136" i="1"/>
  <c r="AU104" i="1"/>
  <c r="AT183" i="1"/>
  <c r="AT265" i="1" s="1"/>
  <c r="AU78" i="1"/>
  <c r="AT192" i="1"/>
  <c r="AP218" i="1"/>
  <c r="AP252" i="1"/>
  <c r="AP251" i="1"/>
  <c r="AV146" i="1"/>
  <c r="AU145" i="1"/>
  <c r="AU264" i="1"/>
  <c r="AU256" i="1"/>
  <c r="AO235" i="1"/>
  <c r="AQ131" i="1"/>
  <c r="AQ215" i="1" s="1"/>
  <c r="AQ163" i="1"/>
  <c r="AQ162" i="1" s="1"/>
  <c r="AQ160" i="1" s="1"/>
  <c r="AQ218" i="1" s="1"/>
  <c r="AW187" i="1"/>
  <c r="AU153" i="15"/>
  <c r="AV210" i="15"/>
  <c r="AN249" i="18"/>
  <c r="AQ261" i="15"/>
  <c r="AS175" i="15"/>
  <c r="AS173" i="15" s="1"/>
  <c r="AS170" i="15" s="1"/>
  <c r="O232" i="15"/>
  <c r="O257" i="15"/>
  <c r="AS104" i="15"/>
  <c r="AR125" i="15"/>
  <c r="AQ290" i="15"/>
  <c r="AQ289" i="15" s="1"/>
  <c r="AQ102" i="15"/>
  <c r="AQ234" i="15" s="1"/>
  <c r="AQ303" i="15"/>
  <c r="AN250" i="18"/>
  <c r="AU73" i="18"/>
  <c r="AT137" i="18"/>
  <c r="AU73" i="16"/>
  <c r="AT137" i="16"/>
  <c r="AT142" i="16"/>
  <c r="AU156" i="15"/>
  <c r="AT155" i="15"/>
  <c r="AT175" i="15" s="1"/>
  <c r="AT173" i="15" s="1"/>
  <c r="AT170" i="15" s="1"/>
  <c r="AR208" i="15"/>
  <c r="AR202" i="15" s="1"/>
  <c r="AS209" i="15"/>
  <c r="AS152" i="15" s="1"/>
  <c r="AT81" i="15"/>
  <c r="O244" i="16"/>
  <c r="AT190" i="18"/>
  <c r="AU78" i="18"/>
  <c r="O220" i="16"/>
  <c r="O219" i="16" s="1"/>
  <c r="M30" i="16" s="1"/>
  <c r="N36" i="16" s="1"/>
  <c r="AO216" i="18"/>
  <c r="AS103" i="18"/>
  <c r="AR99" i="18"/>
  <c r="AR267" i="16"/>
  <c r="AR222" i="16"/>
  <c r="AR255" i="16"/>
  <c r="AZ233" i="15"/>
  <c r="AU145" i="15"/>
  <c r="AQ195" i="16"/>
  <c r="AQ194" i="16" s="1"/>
  <c r="AQ192" i="16" s="1"/>
  <c r="AQ7" i="52" s="1"/>
  <c r="AQ225" i="16"/>
  <c r="AT133" i="18"/>
  <c r="AS292" i="15"/>
  <c r="AS258" i="15"/>
  <c r="AS304" i="15"/>
  <c r="AO215" i="16"/>
  <c r="AO248" i="16"/>
  <c r="AO249" i="16"/>
  <c r="AQ136" i="16"/>
  <c r="AQ253" i="16"/>
  <c r="AQ252" i="16" s="1"/>
  <c r="AQ207" i="16"/>
  <c r="AQ261" i="16"/>
  <c r="AO131" i="18"/>
  <c r="AT104" i="16"/>
  <c r="AS180" i="16"/>
  <c r="AS188" i="16" s="1"/>
  <c r="AS182" i="16" s="1"/>
  <c r="AR195" i="16"/>
  <c r="AR194" i="16" s="1"/>
  <c r="AR192" i="16" s="1"/>
  <c r="AR225" i="16"/>
  <c r="AN232" i="16"/>
  <c r="AQ136" i="18"/>
  <c r="AQ143" i="18"/>
  <c r="AQ254" i="18" s="1"/>
  <c r="AQ253" i="18" s="1"/>
  <c r="AQ208" i="18"/>
  <c r="AU204" i="15"/>
  <c r="AP142" i="18"/>
  <c r="AP161" i="18" s="1"/>
  <c r="AP160" i="18" s="1"/>
  <c r="AP158" i="18" s="1"/>
  <c r="AP216" i="18" s="1"/>
  <c r="AP262" i="18"/>
  <c r="AR268" i="18"/>
  <c r="AR256" i="18"/>
  <c r="AR223" i="18"/>
  <c r="AR189" i="18"/>
  <c r="AR183" i="18" s="1"/>
  <c r="AT189" i="16"/>
  <c r="AU78" i="16"/>
  <c r="AQ264" i="15"/>
  <c r="AQ190" i="15"/>
  <c r="AQ189" i="15" s="1"/>
  <c r="BA119" i="15"/>
  <c r="BB121" i="15"/>
  <c r="AP229" i="18"/>
  <c r="AT185" i="18"/>
  <c r="AP131" i="16"/>
  <c r="AP160" i="16"/>
  <c r="AP159" i="16" s="1"/>
  <c r="AP157" i="16" s="1"/>
  <c r="BE146" i="15"/>
  <c r="AW184" i="16"/>
  <c r="AU105" i="15"/>
  <c r="AT200" i="15"/>
  <c r="AT299" i="15" s="1"/>
  <c r="AQ196" i="18"/>
  <c r="AQ195" i="18" s="1"/>
  <c r="AQ193" i="18" s="1"/>
  <c r="AQ11" i="53" s="1"/>
  <c r="AQ226" i="18"/>
  <c r="AO212" i="16"/>
  <c r="AR99" i="16"/>
  <c r="AS103" i="16"/>
  <c r="AW133" i="16"/>
  <c r="AS181" i="18"/>
  <c r="AS278" i="18" s="1"/>
  <c r="AT104" i="18"/>
  <c r="AQ5" i="54" l="1"/>
  <c r="AQ4" i="54" s="1"/>
  <c r="AQ235" i="1" s="1"/>
  <c r="AR7" i="54"/>
  <c r="AO9" i="53"/>
  <c r="AN8" i="53"/>
  <c r="AN6" i="53" s="1"/>
  <c r="AR7" i="52"/>
  <c r="AP6" i="52"/>
  <c r="AO5" i="52"/>
  <c r="AQ14" i="51"/>
  <c r="AS10" i="51"/>
  <c r="AP11" i="51"/>
  <c r="O255" i="15"/>
  <c r="O254" i="15" s="1"/>
  <c r="M32" i="15" s="1"/>
  <c r="N39" i="15" s="1"/>
  <c r="O281" i="15"/>
  <c r="O227" i="15"/>
  <c r="O223" i="15" s="1"/>
  <c r="M30" i="15" s="1"/>
  <c r="AP285" i="15"/>
  <c r="O283" i="15" s="1"/>
  <c r="S31" i="15" s="1"/>
  <c r="AP186" i="15"/>
  <c r="AP185" i="15" s="1"/>
  <c r="AK184" i="15" s="1"/>
  <c r="O279" i="15"/>
  <c r="O240" i="15"/>
  <c r="AQ176" i="15"/>
  <c r="AQ174" i="15" s="1"/>
  <c r="AQ171" i="15" s="1"/>
  <c r="AQ248" i="15" s="1"/>
  <c r="AR151" i="15"/>
  <c r="AR143" i="15" s="1"/>
  <c r="AR242" i="15" s="1"/>
  <c r="AR298" i="15"/>
  <c r="AQ252" i="1"/>
  <c r="AT191" i="1"/>
  <c r="AT185" i="1" s="1"/>
  <c r="AT198" i="1" s="1"/>
  <c r="AT197" i="1" s="1"/>
  <c r="AT195" i="1" s="1"/>
  <c r="AX187" i="1"/>
  <c r="AV145" i="1"/>
  <c r="AW146" i="1"/>
  <c r="AV264" i="1"/>
  <c r="AV256" i="1"/>
  <c r="AS228" i="1"/>
  <c r="AS198" i="1"/>
  <c r="AS197" i="1" s="1"/>
  <c r="AS195" i="1" s="1"/>
  <c r="AX133" i="1"/>
  <c r="AV78" i="1"/>
  <c r="AU192" i="1"/>
  <c r="AP235" i="1"/>
  <c r="AQ251" i="1"/>
  <c r="AU103" i="1"/>
  <c r="AT99" i="1"/>
  <c r="AT225" i="1"/>
  <c r="AT270" i="1"/>
  <c r="AT258" i="1"/>
  <c r="AT255" i="1" s="1"/>
  <c r="AR163" i="1"/>
  <c r="AR162" i="1" s="1"/>
  <c r="AR160" i="1" s="1"/>
  <c r="AR131" i="1"/>
  <c r="AR215" i="1" s="1"/>
  <c r="AS210" i="1"/>
  <c r="AS136" i="1"/>
  <c r="AV104" i="1"/>
  <c r="AU183" i="1"/>
  <c r="AU265" i="1" s="1"/>
  <c r="AW137" i="1"/>
  <c r="AV153" i="15"/>
  <c r="AW210" i="15"/>
  <c r="AS247" i="15"/>
  <c r="AR303" i="15"/>
  <c r="AR102" i="15"/>
  <c r="AR234" i="15" s="1"/>
  <c r="AR290" i="15"/>
  <c r="AR289" i="15" s="1"/>
  <c r="AT104" i="15"/>
  <c r="AS125" i="15"/>
  <c r="AS298" i="15" s="1"/>
  <c r="AQ186" i="15"/>
  <c r="AQ185" i="15" s="1"/>
  <c r="AU137" i="18"/>
  <c r="AV73" i="18"/>
  <c r="AV73" i="16"/>
  <c r="AU137" i="16"/>
  <c r="AU142" i="16"/>
  <c r="AT142" i="15"/>
  <c r="AT241" i="15" s="1"/>
  <c r="AR215" i="15"/>
  <c r="AR214" i="15" s="1"/>
  <c r="AR212" i="15" s="1"/>
  <c r="AR190" i="15" s="1"/>
  <c r="AR189" i="15" s="1"/>
  <c r="AS208" i="15"/>
  <c r="AS202" i="15" s="1"/>
  <c r="AT209" i="15"/>
  <c r="AT152" i="15" s="1"/>
  <c r="AU81" i="15"/>
  <c r="AV156" i="15"/>
  <c r="AU155" i="15"/>
  <c r="AU142" i="15" s="1"/>
  <c r="AU241" i="15" s="1"/>
  <c r="AR261" i="15"/>
  <c r="AP131" i="18"/>
  <c r="AP249" i="18" s="1"/>
  <c r="AV78" i="18"/>
  <c r="AU190" i="18"/>
  <c r="AS268" i="18"/>
  <c r="AS223" i="18"/>
  <c r="AS256" i="18"/>
  <c r="AS189" i="18"/>
  <c r="AS183" i="18" s="1"/>
  <c r="AU200" i="15"/>
  <c r="AU299" i="15" s="1"/>
  <c r="AV105" i="15"/>
  <c r="AO213" i="18"/>
  <c r="AQ160" i="16"/>
  <c r="AQ159" i="16" s="1"/>
  <c r="AQ157" i="16" s="1"/>
  <c r="AQ215" i="16" s="1"/>
  <c r="AQ131" i="16"/>
  <c r="AQ212" i="16" s="1"/>
  <c r="AR136" i="18"/>
  <c r="AR143" i="18"/>
  <c r="AR208" i="18"/>
  <c r="AX184" i="16"/>
  <c r="AR196" i="18"/>
  <c r="AR195" i="18" s="1"/>
  <c r="AR193" i="18" s="1"/>
  <c r="AR11" i="53" s="1"/>
  <c r="AR226" i="18"/>
  <c r="AO232" i="16"/>
  <c r="AR228" i="16"/>
  <c r="AS267" i="16"/>
  <c r="AS255" i="16"/>
  <c r="AS222" i="16"/>
  <c r="AV145" i="15"/>
  <c r="AS99" i="18"/>
  <c r="AT103" i="18"/>
  <c r="AU185" i="18"/>
  <c r="AQ229" i="18"/>
  <c r="AP215" i="16"/>
  <c r="O213" i="16" s="1"/>
  <c r="O214" i="16" s="1"/>
  <c r="AP248" i="16"/>
  <c r="O246" i="16" s="1"/>
  <c r="S31" i="16" s="1"/>
  <c r="AP249" i="16"/>
  <c r="O247" i="16" s="1"/>
  <c r="S32" i="16" s="1"/>
  <c r="BC121" i="15"/>
  <c r="BB119" i="15"/>
  <c r="AS195" i="16"/>
  <c r="AS194" i="16" s="1"/>
  <c r="AS192" i="16" s="1"/>
  <c r="AS225" i="16"/>
  <c r="AV204" i="15"/>
  <c r="AQ142" i="18"/>
  <c r="AQ161" i="18" s="1"/>
  <c r="AQ160" i="18" s="1"/>
  <c r="AQ158" i="18" s="1"/>
  <c r="AQ262" i="18"/>
  <c r="AU104" i="16"/>
  <c r="AT180" i="16"/>
  <c r="AT188" i="16" s="1"/>
  <c r="AT182" i="16" s="1"/>
  <c r="AO250" i="18"/>
  <c r="AX133" i="16"/>
  <c r="AR136" i="16"/>
  <c r="AR253" i="16"/>
  <c r="AR252" i="16" s="1"/>
  <c r="AR207" i="16"/>
  <c r="AR261" i="16"/>
  <c r="AU104" i="18"/>
  <c r="AT181" i="18"/>
  <c r="AT278" i="18" s="1"/>
  <c r="AT103" i="16"/>
  <c r="AS99" i="16"/>
  <c r="AT292" i="15"/>
  <c r="AT258" i="15"/>
  <c r="AT304" i="15"/>
  <c r="AP212" i="16"/>
  <c r="O210" i="16" s="1"/>
  <c r="BA233" i="15"/>
  <c r="AV78" i="16"/>
  <c r="AU189" i="16"/>
  <c r="AU133" i="18"/>
  <c r="AQ228" i="16"/>
  <c r="AT247" i="15"/>
  <c r="AO249" i="18"/>
  <c r="AS7" i="54" l="1"/>
  <c r="AR5" i="54"/>
  <c r="AP9" i="53"/>
  <c r="AO8" i="53"/>
  <c r="AO6" i="53" s="1"/>
  <c r="AQ6" i="52"/>
  <c r="AP5" i="52"/>
  <c r="AP232" i="16" s="1"/>
  <c r="AS7" i="52"/>
  <c r="AQ11" i="51"/>
  <c r="AQ9" i="51" s="1"/>
  <c r="AQ7" i="51" s="1"/>
  <c r="AT10" i="51"/>
  <c r="AR14" i="51"/>
  <c r="AP9" i="51"/>
  <c r="AP7" i="51" s="1"/>
  <c r="O277" i="15"/>
  <c r="S29" i="15" s="1"/>
  <c r="AQ286" i="15"/>
  <c r="AK252" i="15"/>
  <c r="AK286" i="15"/>
  <c r="AR176" i="15"/>
  <c r="AR174" i="15" s="1"/>
  <c r="AR171" i="15" s="1"/>
  <c r="AR248" i="15" s="1"/>
  <c r="AQ285" i="15"/>
  <c r="AT228" i="1"/>
  <c r="AX137" i="1"/>
  <c r="AT231" i="1"/>
  <c r="AU225" i="1"/>
  <c r="AU258" i="1"/>
  <c r="AU255" i="1" s="1"/>
  <c r="AU270" i="1"/>
  <c r="AW104" i="1"/>
  <c r="AV183" i="1"/>
  <c r="AV265" i="1" s="1"/>
  <c r="AR218" i="1"/>
  <c r="AR252" i="1"/>
  <c r="AR251" i="1"/>
  <c r="AT210" i="1"/>
  <c r="AT136" i="1"/>
  <c r="AU191" i="1"/>
  <c r="AU185" i="1" s="1"/>
  <c r="AY133" i="1"/>
  <c r="AY187" i="1"/>
  <c r="AS131" i="1"/>
  <c r="AS215" i="1" s="1"/>
  <c r="AS163" i="1"/>
  <c r="AS162" i="1" s="1"/>
  <c r="AS160" i="1" s="1"/>
  <c r="AS218" i="1" s="1"/>
  <c r="AV103" i="1"/>
  <c r="AU99" i="1"/>
  <c r="AW78" i="1"/>
  <c r="AV192" i="1"/>
  <c r="AS231" i="1"/>
  <c r="AW145" i="1"/>
  <c r="AX146" i="1"/>
  <c r="AW256" i="1"/>
  <c r="AW264" i="1"/>
  <c r="AU175" i="15"/>
  <c r="AU173" i="15" s="1"/>
  <c r="AU170" i="15" s="1"/>
  <c r="AU247" i="15" s="1"/>
  <c r="AX210" i="15"/>
  <c r="AW153" i="15"/>
  <c r="AQ131" i="18"/>
  <c r="AQ213" i="18" s="1"/>
  <c r="AR264" i="15"/>
  <c r="AP250" i="18"/>
  <c r="AS261" i="15"/>
  <c r="AS215" i="15"/>
  <c r="AS214" i="15" s="1"/>
  <c r="AS212" i="15" s="1"/>
  <c r="AS190" i="15" s="1"/>
  <c r="AS189" i="15" s="1"/>
  <c r="AR186" i="15"/>
  <c r="AR185" i="15" s="1"/>
  <c r="AS102" i="15"/>
  <c r="AS234" i="15" s="1"/>
  <c r="AS303" i="15"/>
  <c r="AS290" i="15"/>
  <c r="AS289" i="15" s="1"/>
  <c r="AT125" i="15"/>
  <c r="AU104" i="15"/>
  <c r="AS151" i="15"/>
  <c r="AW73" i="18"/>
  <c r="AV137" i="18"/>
  <c r="AQ249" i="16"/>
  <c r="AW73" i="16"/>
  <c r="AV137" i="16"/>
  <c r="AV142" i="16"/>
  <c r="AU209" i="15"/>
  <c r="AU152" i="15" s="1"/>
  <c r="AV81" i="15"/>
  <c r="AT208" i="15"/>
  <c r="AT202" i="15" s="1"/>
  <c r="AV155" i="15"/>
  <c r="AV175" i="15" s="1"/>
  <c r="AV173" i="15" s="1"/>
  <c r="AV170" i="15" s="1"/>
  <c r="AV247" i="15" s="1"/>
  <c r="AW156" i="15"/>
  <c r="AP213" i="18"/>
  <c r="AV190" i="18"/>
  <c r="AW78" i="18"/>
  <c r="AQ248" i="16"/>
  <c r="AT195" i="16"/>
  <c r="AT194" i="16" s="1"/>
  <c r="AT192" i="16" s="1"/>
  <c r="AT225" i="16"/>
  <c r="AQ216" i="18"/>
  <c r="AW145" i="15"/>
  <c r="AR229" i="18"/>
  <c r="AR142" i="18"/>
  <c r="AR131" i="18" s="1"/>
  <c r="AR262" i="18"/>
  <c r="AV133" i="18"/>
  <c r="O211" i="16"/>
  <c r="O204" i="16" s="1"/>
  <c r="O202" i="16" s="1"/>
  <c r="M29" i="16" s="1"/>
  <c r="O242" i="16"/>
  <c r="O240" i="16" s="1"/>
  <c r="S29" i="16" s="1"/>
  <c r="O243" i="16"/>
  <c r="O241" i="16" s="1"/>
  <c r="S30" i="16" s="1"/>
  <c r="AS136" i="16"/>
  <c r="AS253" i="16"/>
  <c r="AS252" i="16" s="1"/>
  <c r="AS207" i="16"/>
  <c r="AS261" i="16"/>
  <c r="AU181" i="18"/>
  <c r="AU278" i="18" s="1"/>
  <c r="AV104" i="18"/>
  <c r="AU180" i="16"/>
  <c r="AV104" i="16"/>
  <c r="AW204" i="15"/>
  <c r="BB233" i="15"/>
  <c r="AV185" i="18"/>
  <c r="AU103" i="18"/>
  <c r="AT99" i="18"/>
  <c r="AV200" i="15"/>
  <c r="AV299" i="15" s="1"/>
  <c r="AW105" i="15"/>
  <c r="AR131" i="16"/>
  <c r="AR160" i="16"/>
  <c r="AR159" i="16" s="1"/>
  <c r="AR157" i="16" s="1"/>
  <c r="AT267" i="16"/>
  <c r="AT255" i="16"/>
  <c r="AT222" i="16"/>
  <c r="AT99" i="16"/>
  <c r="AU103" i="16"/>
  <c r="AY133" i="16"/>
  <c r="AS228" i="16"/>
  <c r="BC119" i="15"/>
  <c r="BD121" i="15"/>
  <c r="AS136" i="18"/>
  <c r="AS143" i="18"/>
  <c r="AS254" i="18" s="1"/>
  <c r="AS253" i="18" s="1"/>
  <c r="AS208" i="18"/>
  <c r="AU258" i="15"/>
  <c r="AU292" i="15"/>
  <c r="AU304" i="15"/>
  <c r="AS196" i="18"/>
  <c r="AS195" i="18" s="1"/>
  <c r="AS193" i="18" s="1"/>
  <c r="AS11" i="53" s="1"/>
  <c r="AS226" i="18"/>
  <c r="AT268" i="18"/>
  <c r="AT223" i="18"/>
  <c r="AT256" i="18"/>
  <c r="AT189" i="18"/>
  <c r="AT183" i="18" s="1"/>
  <c r="AV189" i="16"/>
  <c r="AW78" i="16"/>
  <c r="AY184" i="16"/>
  <c r="AR254" i="18"/>
  <c r="AR253" i="18" s="1"/>
  <c r="AT7" i="54" l="1"/>
  <c r="AS5" i="54"/>
  <c r="AS4" i="54" s="1"/>
  <c r="AR4" i="54"/>
  <c r="AR235" i="1" s="1"/>
  <c r="AQ9" i="53"/>
  <c r="AP8" i="53"/>
  <c r="AP6" i="53" s="1"/>
  <c r="AT7" i="52"/>
  <c r="AR6" i="52"/>
  <c r="AQ5" i="52"/>
  <c r="AQ232" i="16" s="1"/>
  <c r="AU10" i="51"/>
  <c r="AS14" i="51"/>
  <c r="AR11" i="51"/>
  <c r="AR285" i="15"/>
  <c r="AR286" i="15"/>
  <c r="AT151" i="15"/>
  <c r="AT143" i="15" s="1"/>
  <c r="AT242" i="15" s="1"/>
  <c r="AT298" i="15"/>
  <c r="AQ250" i="18"/>
  <c r="AQ249" i="18"/>
  <c r="AS252" i="1"/>
  <c r="AS251" i="1"/>
  <c r="AW103" i="1"/>
  <c r="AV99" i="1"/>
  <c r="AV191" i="1"/>
  <c r="AV185" i="1" s="1"/>
  <c r="AX104" i="1"/>
  <c r="AW183" i="1"/>
  <c r="AW265" i="1" s="1"/>
  <c r="AY137" i="1"/>
  <c r="AU210" i="1"/>
  <c r="AU136" i="1"/>
  <c r="AZ133" i="1"/>
  <c r="AT163" i="1"/>
  <c r="AT162" i="1" s="1"/>
  <c r="AT160" i="1" s="1"/>
  <c r="AT131" i="1"/>
  <c r="AT215" i="1" s="1"/>
  <c r="AY146" i="1"/>
  <c r="AX145" i="1"/>
  <c r="AX256" i="1"/>
  <c r="AX264" i="1"/>
  <c r="AZ187" i="1"/>
  <c r="AV270" i="1"/>
  <c r="AV225" i="1"/>
  <c r="AV258" i="1"/>
  <c r="AV255" i="1" s="1"/>
  <c r="AX78" i="1"/>
  <c r="AW192" i="1"/>
  <c r="AW191" i="1" s="1"/>
  <c r="AW185" i="1" s="1"/>
  <c r="AU198" i="1"/>
  <c r="AU197" i="1" s="1"/>
  <c r="AU195" i="1" s="1"/>
  <c r="AU228" i="1"/>
  <c r="AY210" i="15"/>
  <c r="AX153" i="15"/>
  <c r="AS264" i="15"/>
  <c r="AR161" i="18"/>
  <c r="AR160" i="18" s="1"/>
  <c r="AR158" i="18" s="1"/>
  <c r="AR216" i="18" s="1"/>
  <c r="AU208" i="15"/>
  <c r="AU202" i="15" s="1"/>
  <c r="AU215" i="15" s="1"/>
  <c r="AU214" i="15" s="1"/>
  <c r="AU212" i="15" s="1"/>
  <c r="AV104" i="15"/>
  <c r="AU125" i="15"/>
  <c r="AV142" i="15"/>
  <c r="AV241" i="15" s="1"/>
  <c r="AT303" i="15"/>
  <c r="AT290" i="15"/>
  <c r="AT289" i="15" s="1"/>
  <c r="AT102" i="15"/>
  <c r="AT234" i="15" s="1"/>
  <c r="AS143" i="15"/>
  <c r="AS242" i="15" s="1"/>
  <c r="AS176" i="15"/>
  <c r="AS174" i="15" s="1"/>
  <c r="AS171" i="15" s="1"/>
  <c r="AW137" i="18"/>
  <c r="AX73" i="18"/>
  <c r="AW137" i="16"/>
  <c r="AW142" i="16"/>
  <c r="AX73" i="16"/>
  <c r="AT261" i="15"/>
  <c r="AX156" i="15"/>
  <c r="AW155" i="15"/>
  <c r="AW142" i="15" s="1"/>
  <c r="AW241" i="15" s="1"/>
  <c r="AT215" i="15"/>
  <c r="AT214" i="15" s="1"/>
  <c r="AT212" i="15" s="1"/>
  <c r="AW81" i="15"/>
  <c r="AV209" i="15"/>
  <c r="AV152" i="15" s="1"/>
  <c r="O203" i="16"/>
  <c r="O201" i="16" s="1"/>
  <c r="M28" i="16" s="1"/>
  <c r="N35" i="16" s="1"/>
  <c r="AW190" i="18"/>
  <c r="AX78" i="18"/>
  <c r="AR213" i="18"/>
  <c r="AR212" i="16"/>
  <c r="AZ184" i="16"/>
  <c r="AS229" i="18"/>
  <c r="BC233" i="15"/>
  <c r="AU99" i="16"/>
  <c r="AV103" i="16"/>
  <c r="AX105" i="15"/>
  <c r="AW200" i="15"/>
  <c r="AW299" i="15" s="1"/>
  <c r="AW185" i="18"/>
  <c r="AX204" i="15"/>
  <c r="AU267" i="16"/>
  <c r="AU255" i="16"/>
  <c r="AU222" i="16"/>
  <c r="AU268" i="18"/>
  <c r="AU256" i="18"/>
  <c r="AU223" i="18"/>
  <c r="AU189" i="18"/>
  <c r="AU183" i="18" s="1"/>
  <c r="AW133" i="18"/>
  <c r="AX145" i="15"/>
  <c r="AT228" i="16"/>
  <c r="AW189" i="16"/>
  <c r="AX78" i="16"/>
  <c r="AT196" i="18"/>
  <c r="AT195" i="18" s="1"/>
  <c r="AT193" i="18" s="1"/>
  <c r="AT11" i="53" s="1"/>
  <c r="AT226" i="18"/>
  <c r="AT136" i="16"/>
  <c r="AT207" i="16"/>
  <c r="AT253" i="16"/>
  <c r="AT252" i="16" s="1"/>
  <c r="AT261" i="16"/>
  <c r="AR215" i="16"/>
  <c r="AR248" i="16"/>
  <c r="AR249" i="16"/>
  <c r="AV258" i="15"/>
  <c r="AV292" i="15"/>
  <c r="AV304" i="15"/>
  <c r="AT143" i="18"/>
  <c r="AT254" i="18" s="1"/>
  <c r="AT253" i="18" s="1"/>
  <c r="AT136" i="18"/>
  <c r="AT208" i="18"/>
  <c r="AU99" i="18"/>
  <c r="AV103" i="18"/>
  <c r="AS142" i="18"/>
  <c r="AS131" i="18" s="1"/>
  <c r="AS213" i="18" s="1"/>
  <c r="AS262" i="18"/>
  <c r="BE121" i="15"/>
  <c r="BE119" i="15" s="1"/>
  <c r="BD119" i="15"/>
  <c r="AZ133" i="16"/>
  <c r="AU188" i="16"/>
  <c r="AU182" i="16" s="1"/>
  <c r="AV180" i="16"/>
  <c r="AV188" i="16" s="1"/>
  <c r="AV182" i="16" s="1"/>
  <c r="AW104" i="16"/>
  <c r="AW104" i="18"/>
  <c r="AV181" i="18"/>
  <c r="AV278" i="18" s="1"/>
  <c r="AS131" i="16"/>
  <c r="AS160" i="16"/>
  <c r="AS159" i="16" s="1"/>
  <c r="AS157" i="16" s="1"/>
  <c r="AT5" i="54" l="1"/>
  <c r="AT4" i="54" s="1"/>
  <c r="AT235" i="1" s="1"/>
  <c r="AU7" i="54"/>
  <c r="AR9" i="53"/>
  <c r="AQ8" i="53"/>
  <c r="AQ6" i="53" s="1"/>
  <c r="AS6" i="52"/>
  <c r="AR5" i="52"/>
  <c r="AR232" i="16" s="1"/>
  <c r="AS11" i="51"/>
  <c r="AS9" i="51" s="1"/>
  <c r="AS7" i="51" s="1"/>
  <c r="AV10" i="51"/>
  <c r="AT14" i="51"/>
  <c r="AR9" i="51"/>
  <c r="AR7" i="51" s="1"/>
  <c r="AT176" i="15"/>
  <c r="AT174" i="15" s="1"/>
  <c r="AT171" i="15" s="1"/>
  <c r="AT248" i="15" s="1"/>
  <c r="AU151" i="15"/>
  <c r="AU176" i="15" s="1"/>
  <c r="AU174" i="15" s="1"/>
  <c r="AU171" i="15" s="1"/>
  <c r="AU248" i="15" s="1"/>
  <c r="AU298" i="15"/>
  <c r="AY78" i="1"/>
  <c r="AX192" i="1"/>
  <c r="BA187" i="1"/>
  <c r="AY104" i="1"/>
  <c r="AX183" i="1"/>
  <c r="AX265" i="1" s="1"/>
  <c r="AZ146" i="1"/>
  <c r="AY145" i="1"/>
  <c r="AY264" i="1"/>
  <c r="AY256" i="1"/>
  <c r="AV198" i="1"/>
  <c r="AV197" i="1" s="1"/>
  <c r="AV195" i="1" s="1"/>
  <c r="AV228" i="1"/>
  <c r="AS235" i="1"/>
  <c r="BA133" i="1"/>
  <c r="AZ137" i="1"/>
  <c r="AV210" i="1"/>
  <c r="AV136" i="1"/>
  <c r="AU231" i="1"/>
  <c r="AW228" i="1"/>
  <c r="AW198" i="1"/>
  <c r="AW197" i="1" s="1"/>
  <c r="AW195" i="1" s="1"/>
  <c r="AT218" i="1"/>
  <c r="AT251" i="1"/>
  <c r="AT252" i="1"/>
  <c r="AU131" i="1"/>
  <c r="AU215" i="1" s="1"/>
  <c r="AU163" i="1"/>
  <c r="AU162" i="1" s="1"/>
  <c r="AU160" i="1" s="1"/>
  <c r="AU218" i="1" s="1"/>
  <c r="AW258" i="1"/>
  <c r="AW255" i="1" s="1"/>
  <c r="AW270" i="1"/>
  <c r="AW225" i="1"/>
  <c r="AW99" i="1"/>
  <c r="AX103" i="1"/>
  <c r="AZ210" i="15"/>
  <c r="AY153" i="15"/>
  <c r="AR250" i="18"/>
  <c r="AR249" i="18"/>
  <c r="AU261" i="15"/>
  <c r="AS248" i="15"/>
  <c r="AS186" i="15"/>
  <c r="AS185" i="15" s="1"/>
  <c r="AS286" i="15"/>
  <c r="AS285" i="15"/>
  <c r="AU303" i="15"/>
  <c r="AU102" i="15"/>
  <c r="AU234" i="15" s="1"/>
  <c r="AU290" i="15"/>
  <c r="AU289" i="15" s="1"/>
  <c r="AW104" i="15"/>
  <c r="AV125" i="15"/>
  <c r="AV298" i="15" s="1"/>
  <c r="AS161" i="18"/>
  <c r="AS160" i="18" s="1"/>
  <c r="AS158" i="18" s="1"/>
  <c r="AS216" i="18" s="1"/>
  <c r="AY73" i="18"/>
  <c r="AX137" i="18"/>
  <c r="AX137" i="16"/>
  <c r="AY73" i="16"/>
  <c r="AX142" i="16"/>
  <c r="AV208" i="15"/>
  <c r="AV202" i="15" s="1"/>
  <c r="AV215" i="15" s="1"/>
  <c r="AV214" i="15" s="1"/>
  <c r="AV212" i="15" s="1"/>
  <c r="AW175" i="15"/>
  <c r="AW173" i="15" s="1"/>
  <c r="AW170" i="15" s="1"/>
  <c r="AW247" i="15" s="1"/>
  <c r="AT190" i="15"/>
  <c r="AT189" i="15" s="1"/>
  <c r="AT186" i="15"/>
  <c r="AT185" i="15" s="1"/>
  <c r="AT264" i="15"/>
  <c r="AW209" i="15"/>
  <c r="AW152" i="15" s="1"/>
  <c r="AX81" i="15"/>
  <c r="AY156" i="15"/>
  <c r="AX155" i="15"/>
  <c r="AX175" i="15" s="1"/>
  <c r="AX173" i="15" s="1"/>
  <c r="AX170" i="15" s="1"/>
  <c r="AX247" i="15" s="1"/>
  <c r="AX190" i="18"/>
  <c r="AY78" i="18"/>
  <c r="AV195" i="16"/>
  <c r="AV194" i="16" s="1"/>
  <c r="AV192" i="16" s="1"/>
  <c r="AV225" i="16"/>
  <c r="AU136" i="18"/>
  <c r="AU143" i="18"/>
  <c r="AU254" i="18" s="1"/>
  <c r="AU253" i="18" s="1"/>
  <c r="AU208" i="18"/>
  <c r="AT131" i="16"/>
  <c r="AT160" i="16"/>
  <c r="AT159" i="16" s="1"/>
  <c r="AT157" i="16" s="1"/>
  <c r="AY145" i="15"/>
  <c r="AV99" i="16"/>
  <c r="AW103" i="16"/>
  <c r="AX133" i="18"/>
  <c r="AU195" i="16"/>
  <c r="AU194" i="16" s="1"/>
  <c r="AU192" i="16" s="1"/>
  <c r="AU7" i="52" s="1"/>
  <c r="AU225" i="16"/>
  <c r="AU264" i="15"/>
  <c r="AU190" i="15"/>
  <c r="AU189" i="15" s="1"/>
  <c r="AX189" i="16"/>
  <c r="AY78" i="16"/>
  <c r="AY204" i="15"/>
  <c r="AX200" i="15"/>
  <c r="AX299" i="15" s="1"/>
  <c r="AY105" i="15"/>
  <c r="AS215" i="16"/>
  <c r="AS249" i="16"/>
  <c r="AS248" i="16"/>
  <c r="AX104" i="16"/>
  <c r="AW180" i="16"/>
  <c r="AW188" i="16" s="1"/>
  <c r="AW182" i="16" s="1"/>
  <c r="AT142" i="18"/>
  <c r="AT131" i="18" s="1"/>
  <c r="AT262" i="18"/>
  <c r="AT229" i="18"/>
  <c r="BA184" i="16"/>
  <c r="AS212" i="16"/>
  <c r="AV267" i="16"/>
  <c r="AV222" i="16"/>
  <c r="AV255" i="16"/>
  <c r="BD233" i="15"/>
  <c r="AW292" i="15"/>
  <c r="AW304" i="15"/>
  <c r="AW258" i="15"/>
  <c r="AU136" i="16"/>
  <c r="AU207" i="16"/>
  <c r="AU253" i="16"/>
  <c r="AU252" i="16" s="1"/>
  <c r="AU261" i="16"/>
  <c r="AV268" i="18"/>
  <c r="AV223" i="18"/>
  <c r="AV256" i="18"/>
  <c r="AV189" i="18"/>
  <c r="AV183" i="18" s="1"/>
  <c r="BA133" i="16"/>
  <c r="BE233" i="15"/>
  <c r="AW181" i="18"/>
  <c r="AW278" i="18" s="1"/>
  <c r="AX104" i="18"/>
  <c r="AW103" i="18"/>
  <c r="AV99" i="18"/>
  <c r="AU196" i="18"/>
  <c r="AU195" i="18" s="1"/>
  <c r="AU193" i="18" s="1"/>
  <c r="AU11" i="53" s="1"/>
  <c r="AU226" i="18"/>
  <c r="AX185" i="18"/>
  <c r="AU5" i="54" l="1"/>
  <c r="AU4" i="54" s="1"/>
  <c r="AV7" i="54"/>
  <c r="AS9" i="53"/>
  <c r="AR8" i="53"/>
  <c r="AR6" i="53" s="1"/>
  <c r="AV7" i="52"/>
  <c r="AT6" i="52"/>
  <c r="AS5" i="52"/>
  <c r="AS232" i="16" s="1"/>
  <c r="AT285" i="15"/>
  <c r="AU14" i="51"/>
  <c r="AW10" i="51"/>
  <c r="AT286" i="15"/>
  <c r="AT11" i="51"/>
  <c r="AU143" i="15"/>
  <c r="AU242" i="15" s="1"/>
  <c r="AX142" i="15"/>
  <c r="AX241" i="15" s="1"/>
  <c r="AW231" i="1"/>
  <c r="AV163" i="1"/>
  <c r="AV162" i="1" s="1"/>
  <c r="AV160" i="1" s="1"/>
  <c r="AV218" i="1" s="1"/>
  <c r="AV131" i="1"/>
  <c r="AV215" i="1" s="1"/>
  <c r="AU252" i="1"/>
  <c r="BB133" i="1"/>
  <c r="AX258" i="1"/>
  <c r="AX255" i="1" s="1"/>
  <c r="AX270" i="1"/>
  <c r="AX225" i="1"/>
  <c r="AX191" i="1"/>
  <c r="AX185" i="1" s="1"/>
  <c r="BB187" i="1"/>
  <c r="AY103" i="1"/>
  <c r="AX99" i="1"/>
  <c r="AW210" i="1"/>
  <c r="AW136" i="1"/>
  <c r="AU251" i="1"/>
  <c r="BA137" i="1"/>
  <c r="AV231" i="1"/>
  <c r="AZ145" i="1"/>
  <c r="BA146" i="1"/>
  <c r="AZ256" i="1"/>
  <c r="AZ264" i="1"/>
  <c r="AZ104" i="1"/>
  <c r="AY183" i="1"/>
  <c r="AY265" i="1" s="1"/>
  <c r="AZ78" i="1"/>
  <c r="AY192" i="1"/>
  <c r="AZ153" i="15"/>
  <c r="BA210" i="15"/>
  <c r="AS250" i="18"/>
  <c r="AS249" i="18"/>
  <c r="AV261" i="15"/>
  <c r="AV102" i="15"/>
  <c r="AV234" i="15" s="1"/>
  <c r="AV290" i="15"/>
  <c r="AV289" i="15" s="1"/>
  <c r="AV303" i="15"/>
  <c r="AV151" i="15"/>
  <c r="AW125" i="15"/>
  <c r="AX104" i="15"/>
  <c r="AP188" i="15"/>
  <c r="AP250" i="15" s="1"/>
  <c r="O249" i="15" s="1"/>
  <c r="O280" i="15" s="1"/>
  <c r="O278" i="15" s="1"/>
  <c r="S30" i="15" s="1"/>
  <c r="AU186" i="15"/>
  <c r="AU185" i="15" s="1"/>
  <c r="AP184" i="15" s="1"/>
  <c r="AP286" i="15" s="1"/>
  <c r="O284" i="15" s="1"/>
  <c r="S32" i="15" s="1"/>
  <c r="AY137" i="18"/>
  <c r="AZ73" i="18"/>
  <c r="AZ73" i="16"/>
  <c r="AY137" i="16"/>
  <c r="AY142" i="16"/>
  <c r="AW208" i="15"/>
  <c r="AW202" i="15" s="1"/>
  <c r="AW261" i="15" s="1"/>
  <c r="AY81" i="15"/>
  <c r="AX209" i="15"/>
  <c r="AX152" i="15" s="1"/>
  <c r="AY155" i="15"/>
  <c r="AY175" i="15" s="1"/>
  <c r="AY173" i="15" s="1"/>
  <c r="AY170" i="15" s="1"/>
  <c r="AY247" i="15" s="1"/>
  <c r="AZ156" i="15"/>
  <c r="AY190" i="18"/>
  <c r="AZ78" i="18"/>
  <c r="AT213" i="18"/>
  <c r="AY185" i="18"/>
  <c r="AW195" i="16"/>
  <c r="AW194" i="16" s="1"/>
  <c r="AW192" i="16" s="1"/>
  <c r="AW225" i="16"/>
  <c r="AV136" i="18"/>
  <c r="AV143" i="18"/>
  <c r="AV254" i="18" s="1"/>
  <c r="AV253" i="18" s="1"/>
  <c r="AV208" i="18"/>
  <c r="BB133" i="16"/>
  <c r="AV264" i="15"/>
  <c r="AX181" i="18"/>
  <c r="AX278" i="18" s="1"/>
  <c r="AY104" i="18"/>
  <c r="AW267" i="16"/>
  <c r="AW255" i="16"/>
  <c r="AW222" i="16"/>
  <c r="AZ105" i="15"/>
  <c r="AY200" i="15"/>
  <c r="AY299" i="15" s="1"/>
  <c r="AW268" i="18"/>
  <c r="AW223" i="18"/>
  <c r="AW256" i="18"/>
  <c r="AW189" i="18"/>
  <c r="AW183" i="18" s="1"/>
  <c r="AY104" i="16"/>
  <c r="AX180" i="16"/>
  <c r="AX188" i="16" s="1"/>
  <c r="AX182" i="16" s="1"/>
  <c r="AX304" i="15"/>
  <c r="AX292" i="15"/>
  <c r="AX258" i="15"/>
  <c r="AU228" i="16"/>
  <c r="AX103" i="16"/>
  <c r="AW99" i="16"/>
  <c r="AT215" i="16"/>
  <c r="AT248" i="16"/>
  <c r="AT249" i="16"/>
  <c r="AV228" i="16"/>
  <c r="AU229" i="18"/>
  <c r="AT161" i="18"/>
  <c r="AT160" i="18" s="1"/>
  <c r="AT158" i="18" s="1"/>
  <c r="AX103" i="18"/>
  <c r="AW99" i="18"/>
  <c r="AV196" i="18"/>
  <c r="AV195" i="18" s="1"/>
  <c r="AV193" i="18" s="1"/>
  <c r="AV11" i="53" s="1"/>
  <c r="AV226" i="18"/>
  <c r="AZ78" i="16"/>
  <c r="AY189" i="16"/>
  <c r="AU131" i="16"/>
  <c r="AU160" i="16"/>
  <c r="AU159" i="16" s="1"/>
  <c r="AU157" i="16" s="1"/>
  <c r="AU215" i="16" s="1"/>
  <c r="BB184" i="16"/>
  <c r="AZ204" i="15"/>
  <c r="AY133" i="18"/>
  <c r="AV136" i="16"/>
  <c r="AV207" i="16"/>
  <c r="AV253" i="16"/>
  <c r="AV252" i="16" s="1"/>
  <c r="AV261" i="16"/>
  <c r="AZ145" i="15"/>
  <c r="AT212" i="16"/>
  <c r="AU142" i="18"/>
  <c r="AU161" i="18" s="1"/>
  <c r="AU160" i="18" s="1"/>
  <c r="AU158" i="18" s="1"/>
  <c r="AU262" i="18"/>
  <c r="AW7" i="54" l="1"/>
  <c r="AV5" i="54"/>
  <c r="AV4" i="54" s="1"/>
  <c r="AV235" i="1" s="1"/>
  <c r="AT9" i="53"/>
  <c r="AS8" i="53"/>
  <c r="AS6" i="53" s="1"/>
  <c r="AU6" i="52"/>
  <c r="AT5" i="52"/>
  <c r="AT232" i="16" s="1"/>
  <c r="AW7" i="52"/>
  <c r="AX10" i="51"/>
  <c r="AV14" i="51"/>
  <c r="AU11" i="51"/>
  <c r="AU9" i="51" s="1"/>
  <c r="AU7" i="51" s="1"/>
  <c r="AT9" i="51"/>
  <c r="AT7" i="51" s="1"/>
  <c r="AU286" i="15"/>
  <c r="AU285" i="15"/>
  <c r="AW151" i="15"/>
  <c r="AW176" i="15" s="1"/>
  <c r="AW174" i="15" s="1"/>
  <c r="AW171" i="15" s="1"/>
  <c r="AW248" i="15" s="1"/>
  <c r="AW298" i="15"/>
  <c r="AY191" i="1"/>
  <c r="AY185" i="1" s="1"/>
  <c r="AY228" i="1" s="1"/>
  <c r="AV251" i="1"/>
  <c r="AY225" i="1"/>
  <c r="AY258" i="1"/>
  <c r="AY255" i="1" s="1"/>
  <c r="AY270" i="1"/>
  <c r="BB146" i="1"/>
  <c r="BA145" i="1"/>
  <c r="BA256" i="1"/>
  <c r="BA264" i="1"/>
  <c r="AV252" i="1"/>
  <c r="AW131" i="1"/>
  <c r="AW215" i="1" s="1"/>
  <c r="AW163" i="1"/>
  <c r="AW162" i="1" s="1"/>
  <c r="AW160" i="1" s="1"/>
  <c r="BC187" i="1"/>
  <c r="BB137" i="1"/>
  <c r="AX210" i="1"/>
  <c r="AX136" i="1"/>
  <c r="BA78" i="1"/>
  <c r="AZ192" i="1"/>
  <c r="AZ103" i="1"/>
  <c r="AY99" i="1"/>
  <c r="AU235" i="1"/>
  <c r="BC133" i="1"/>
  <c r="BA104" i="1"/>
  <c r="AZ183" i="1"/>
  <c r="AZ265" i="1" s="1"/>
  <c r="AX198" i="1"/>
  <c r="AX197" i="1" s="1"/>
  <c r="AX195" i="1" s="1"/>
  <c r="AX228" i="1"/>
  <c r="BA153" i="15"/>
  <c r="BB210" i="15"/>
  <c r="AX208" i="15"/>
  <c r="AX202" i="15" s="1"/>
  <c r="AX261" i="15" s="1"/>
  <c r="AP252" i="15"/>
  <c r="O251" i="15" s="1"/>
  <c r="O228" i="15" s="1"/>
  <c r="O224" i="15" s="1"/>
  <c r="M31" i="15" s="1"/>
  <c r="N38" i="15" s="1"/>
  <c r="O226" i="15"/>
  <c r="O222" i="15" s="1"/>
  <c r="M29" i="15" s="1"/>
  <c r="N37" i="15" s="1"/>
  <c r="AW215" i="15"/>
  <c r="AW214" i="15" s="1"/>
  <c r="AW212" i="15" s="1"/>
  <c r="AV176" i="15"/>
  <c r="AV174" i="15" s="1"/>
  <c r="AV171" i="15" s="1"/>
  <c r="AV143" i="15"/>
  <c r="AV242" i="15" s="1"/>
  <c r="AY104" i="15"/>
  <c r="AX125" i="15"/>
  <c r="AW290" i="15"/>
  <c r="AW289" i="15" s="1"/>
  <c r="AW102" i="15"/>
  <c r="AW234" i="15" s="1"/>
  <c r="AW303" i="15"/>
  <c r="BA73" i="18"/>
  <c r="AZ137" i="18"/>
  <c r="BA73" i="16"/>
  <c r="AZ137" i="16"/>
  <c r="AZ142" i="16"/>
  <c r="AY142" i="15"/>
  <c r="AY241" i="15" s="1"/>
  <c r="AZ81" i="15"/>
  <c r="AY209" i="15"/>
  <c r="AY152" i="15" s="1"/>
  <c r="AZ155" i="15"/>
  <c r="AZ175" i="15" s="1"/>
  <c r="AZ173" i="15" s="1"/>
  <c r="AZ170" i="15" s="1"/>
  <c r="AZ247" i="15" s="1"/>
  <c r="BA156" i="15"/>
  <c r="BA78" i="18"/>
  <c r="AZ190" i="18"/>
  <c r="AX195" i="16"/>
  <c r="AX194" i="16" s="1"/>
  <c r="AX192" i="16" s="1"/>
  <c r="AX225" i="16"/>
  <c r="AU216" i="18"/>
  <c r="AT216" i="18"/>
  <c r="AT250" i="18"/>
  <c r="AT249" i="18"/>
  <c r="AX99" i="16"/>
  <c r="AY103" i="16"/>
  <c r="AY292" i="15"/>
  <c r="AY304" i="15"/>
  <c r="AY258" i="15"/>
  <c r="AX268" i="18"/>
  <c r="AX223" i="18"/>
  <c r="AX256" i="18"/>
  <c r="AX189" i="18"/>
  <c r="AX183" i="18" s="1"/>
  <c r="BC133" i="16"/>
  <c r="AZ185" i="18"/>
  <c r="BC184" i="16"/>
  <c r="AU212" i="16"/>
  <c r="AX99" i="18"/>
  <c r="AY103" i="18"/>
  <c r="AU249" i="16"/>
  <c r="AY180" i="16"/>
  <c r="AZ104" i="16"/>
  <c r="AU131" i="18"/>
  <c r="AU249" i="18" s="1"/>
  <c r="AV142" i="18"/>
  <c r="AV131" i="18" s="1"/>
  <c r="AV262" i="18"/>
  <c r="AW228" i="16"/>
  <c r="AW136" i="18"/>
  <c r="AW143" i="18"/>
  <c r="AW254" i="18" s="1"/>
  <c r="AW253" i="18" s="1"/>
  <c r="AW208" i="18"/>
  <c r="AX267" i="16"/>
  <c r="AX222" i="16"/>
  <c r="AX255" i="16"/>
  <c r="BA105" i="15"/>
  <c r="AZ200" i="15"/>
  <c r="AZ299" i="15" s="1"/>
  <c r="AV160" i="16"/>
  <c r="AV159" i="16" s="1"/>
  <c r="AV157" i="16" s="1"/>
  <c r="AV131" i="16"/>
  <c r="BA145" i="15"/>
  <c r="AZ133" i="18"/>
  <c r="BA204" i="15"/>
  <c r="AZ189" i="16"/>
  <c r="BA78" i="16"/>
  <c r="AV229" i="18"/>
  <c r="AW136" i="16"/>
  <c r="AW207" i="16"/>
  <c r="AW253" i="16"/>
  <c r="AW252" i="16" s="1"/>
  <c r="AW261" i="16"/>
  <c r="AU248" i="16"/>
  <c r="AW196" i="18"/>
  <c r="AW195" i="18" s="1"/>
  <c r="AW193" i="18" s="1"/>
  <c r="AW11" i="53" s="1"/>
  <c r="AW226" i="18"/>
  <c r="AZ104" i="18"/>
  <c r="AY181" i="18"/>
  <c r="AY278" i="18" s="1"/>
  <c r="AW5" i="54" l="1"/>
  <c r="AX7" i="54"/>
  <c r="AU9" i="53"/>
  <c r="AT8" i="53"/>
  <c r="AT6" i="53" s="1"/>
  <c r="AX7" i="52"/>
  <c r="AV6" i="52"/>
  <c r="AU5" i="52"/>
  <c r="AV11" i="51"/>
  <c r="AV9" i="51" s="1"/>
  <c r="AV7" i="51" s="1"/>
  <c r="AW14" i="51"/>
  <c r="AY10" i="51"/>
  <c r="AW143" i="15"/>
  <c r="AW242" i="15" s="1"/>
  <c r="AX151" i="15"/>
  <c r="AX143" i="15" s="1"/>
  <c r="AX242" i="15" s="1"/>
  <c r="AX298" i="15"/>
  <c r="AY198" i="1"/>
  <c r="AY197" i="1" s="1"/>
  <c r="AY195" i="1" s="1"/>
  <c r="AY231" i="1" s="1"/>
  <c r="AX215" i="15"/>
  <c r="AX214" i="15" s="1"/>
  <c r="AX212" i="15" s="1"/>
  <c r="AZ191" i="1"/>
  <c r="AZ185" i="1" s="1"/>
  <c r="AZ198" i="1" s="1"/>
  <c r="AZ197" i="1" s="1"/>
  <c r="AZ195" i="1" s="1"/>
  <c r="AX231" i="1"/>
  <c r="AX163" i="1"/>
  <c r="AX162" i="1" s="1"/>
  <c r="AX160" i="1" s="1"/>
  <c r="AX218" i="1" s="1"/>
  <c r="AX131" i="1"/>
  <c r="AX215" i="1" s="1"/>
  <c r="BB145" i="1"/>
  <c r="BC146" i="1"/>
  <c r="BB256" i="1"/>
  <c r="BB264" i="1"/>
  <c r="BD187" i="1"/>
  <c r="BB104" i="1"/>
  <c r="BA183" i="1"/>
  <c r="BA265" i="1" s="1"/>
  <c r="BB78" i="1"/>
  <c r="BA192" i="1"/>
  <c r="BC137" i="1"/>
  <c r="AW218" i="1"/>
  <c r="AW252" i="1"/>
  <c r="AW251" i="1"/>
  <c r="AZ99" i="1"/>
  <c r="BA103" i="1"/>
  <c r="AZ258" i="1"/>
  <c r="AZ255" i="1" s="1"/>
  <c r="AZ225" i="1"/>
  <c r="AZ270" i="1"/>
  <c r="BD133" i="1"/>
  <c r="AY210" i="1"/>
  <c r="AY136" i="1"/>
  <c r="BB153" i="15"/>
  <c r="BC210" i="15"/>
  <c r="AW264" i="15"/>
  <c r="AY208" i="15"/>
  <c r="AY202" i="15" s="1"/>
  <c r="AY261" i="15" s="1"/>
  <c r="AZ104" i="15"/>
  <c r="AY125" i="15"/>
  <c r="AY298" i="15" s="1"/>
  <c r="AV248" i="15"/>
  <c r="AV285" i="15"/>
  <c r="AV286" i="15"/>
  <c r="AX102" i="15"/>
  <c r="AX234" i="15" s="1"/>
  <c r="AX303" i="15"/>
  <c r="AX290" i="15"/>
  <c r="AX289" i="15" s="1"/>
  <c r="AV161" i="18"/>
  <c r="AV160" i="18" s="1"/>
  <c r="AV158" i="18" s="1"/>
  <c r="AV216" i="18" s="1"/>
  <c r="BB73" i="18"/>
  <c r="BA137" i="18"/>
  <c r="BA137" i="16"/>
  <c r="BB73" i="16"/>
  <c r="BA142" i="16"/>
  <c r="AZ142" i="15"/>
  <c r="AZ241" i="15" s="1"/>
  <c r="BA81" i="15"/>
  <c r="AZ209" i="15"/>
  <c r="AZ152" i="15" s="1"/>
  <c r="BB156" i="15"/>
  <c r="BA155" i="15"/>
  <c r="BA142" i="15" s="1"/>
  <c r="BA241" i="15" s="1"/>
  <c r="BB78" i="18"/>
  <c r="BA190" i="18"/>
  <c r="AV213" i="18"/>
  <c r="AX196" i="18"/>
  <c r="AX195" i="18" s="1"/>
  <c r="AX193" i="18" s="1"/>
  <c r="AX11" i="53" s="1"/>
  <c r="AX226" i="18"/>
  <c r="AX228" i="16"/>
  <c r="AY268" i="18"/>
  <c r="AY223" i="18"/>
  <c r="AY256" i="18"/>
  <c r="AY189" i="18"/>
  <c r="AY183" i="18" s="1"/>
  <c r="BA133" i="18"/>
  <c r="AV215" i="16"/>
  <c r="AV248" i="16"/>
  <c r="AV249" i="16"/>
  <c r="BA200" i="15"/>
  <c r="BA299" i="15" s="1"/>
  <c r="BB105" i="15"/>
  <c r="BA104" i="18"/>
  <c r="AZ181" i="18"/>
  <c r="AZ278" i="18" s="1"/>
  <c r="AW229" i="18"/>
  <c r="AW160" i="16"/>
  <c r="AW159" i="16" s="1"/>
  <c r="AW157" i="16" s="1"/>
  <c r="AW131" i="16"/>
  <c r="AY267" i="16"/>
  <c r="AY255" i="16"/>
  <c r="AY222" i="16"/>
  <c r="AZ103" i="18"/>
  <c r="AY99" i="18"/>
  <c r="AW142" i="18"/>
  <c r="AW131" i="18" s="1"/>
  <c r="AW262" i="18"/>
  <c r="AU213" i="18"/>
  <c r="AX136" i="18"/>
  <c r="AX143" i="18"/>
  <c r="AX254" i="18" s="1"/>
  <c r="AX253" i="18" s="1"/>
  <c r="AX208" i="18"/>
  <c r="BD184" i="16"/>
  <c r="BD133" i="16"/>
  <c r="AY99" i="16"/>
  <c r="AZ103" i="16"/>
  <c r="BA189" i="16"/>
  <c r="BB78" i="16"/>
  <c r="BB204" i="15"/>
  <c r="BB145" i="15"/>
  <c r="AV212" i="16"/>
  <c r="AZ292" i="15"/>
  <c r="AZ258" i="15"/>
  <c r="AZ304" i="15"/>
  <c r="AU232" i="16"/>
  <c r="AY188" i="16"/>
  <c r="AY182" i="16" s="1"/>
  <c r="AX136" i="16"/>
  <c r="AX253" i="16"/>
  <c r="AX252" i="16" s="1"/>
  <c r="AX207" i="16"/>
  <c r="AX261" i="16"/>
  <c r="BA104" i="16"/>
  <c r="AZ180" i="16"/>
  <c r="BA185" i="18"/>
  <c r="AU250" i="18"/>
  <c r="AX5" i="54" l="1"/>
  <c r="AX4" i="54" s="1"/>
  <c r="AX235" i="1" s="1"/>
  <c r="AW4" i="54"/>
  <c r="AW235" i="1" s="1"/>
  <c r="AY7" i="54"/>
  <c r="AV9" i="53"/>
  <c r="AU8" i="53"/>
  <c r="AU6" i="53" s="1"/>
  <c r="AW6" i="52"/>
  <c r="AV5" i="52"/>
  <c r="AV232" i="16" s="1"/>
  <c r="AZ10" i="51"/>
  <c r="AX14" i="51"/>
  <c r="AW11" i="51"/>
  <c r="AW286" i="15"/>
  <c r="AW285" i="15"/>
  <c r="AX176" i="15"/>
  <c r="AX174" i="15" s="1"/>
  <c r="AX171" i="15" s="1"/>
  <c r="AX248" i="15" s="1"/>
  <c r="AX264" i="15"/>
  <c r="AZ228" i="1"/>
  <c r="AW161" i="18"/>
  <c r="AW160" i="18" s="1"/>
  <c r="AW158" i="18" s="1"/>
  <c r="AW216" i="18" s="1"/>
  <c r="BA191" i="1"/>
  <c r="BA185" i="1" s="1"/>
  <c r="BA228" i="1" s="1"/>
  <c r="AZ210" i="1"/>
  <c r="AZ136" i="1"/>
  <c r="BE187" i="1"/>
  <c r="AZ231" i="1"/>
  <c r="BA258" i="1"/>
  <c r="BA255" i="1" s="1"/>
  <c r="BA270" i="1"/>
  <c r="BA225" i="1"/>
  <c r="BC78" i="1"/>
  <c r="BB192" i="1"/>
  <c r="BD146" i="1"/>
  <c r="BC264" i="1"/>
  <c r="BC256" i="1"/>
  <c r="BC145" i="1"/>
  <c r="AX251" i="1"/>
  <c r="AY131" i="1"/>
  <c r="AY215" i="1" s="1"/>
  <c r="AY163" i="1"/>
  <c r="AY162" i="1" s="1"/>
  <c r="AY160" i="1" s="1"/>
  <c r="BE133" i="1"/>
  <c r="BA99" i="1"/>
  <c r="BB103" i="1"/>
  <c r="BD137" i="1"/>
  <c r="BC104" i="1"/>
  <c r="BB183" i="1"/>
  <c r="BB265" i="1" s="1"/>
  <c r="AX252" i="1"/>
  <c r="BD210" i="15"/>
  <c r="BC153" i="15"/>
  <c r="AY215" i="15"/>
  <c r="AY214" i="15" s="1"/>
  <c r="AY212" i="15" s="1"/>
  <c r="AY264" i="15" s="1"/>
  <c r="BA175" i="15"/>
  <c r="BA173" i="15" s="1"/>
  <c r="BA170" i="15" s="1"/>
  <c r="BA247" i="15" s="1"/>
  <c r="BA104" i="15"/>
  <c r="AZ125" i="15"/>
  <c r="AZ298" i="15" s="1"/>
  <c r="AY102" i="15"/>
  <c r="AY234" i="15" s="1"/>
  <c r="AY290" i="15"/>
  <c r="AY289" i="15" s="1"/>
  <c r="AY303" i="15"/>
  <c r="AV249" i="18"/>
  <c r="AV250" i="18"/>
  <c r="AY151" i="15"/>
  <c r="BC73" i="18"/>
  <c r="BB137" i="18"/>
  <c r="BC73" i="16"/>
  <c r="BB137" i="16"/>
  <c r="BB142" i="16"/>
  <c r="AZ208" i="15"/>
  <c r="AZ202" i="15" s="1"/>
  <c r="AZ261" i="15" s="1"/>
  <c r="BC156" i="15"/>
  <c r="BB155" i="15"/>
  <c r="BB142" i="15" s="1"/>
  <c r="BB241" i="15" s="1"/>
  <c r="BA209" i="15"/>
  <c r="BA152" i="15" s="1"/>
  <c r="BB81" i="15"/>
  <c r="BC78" i="18"/>
  <c r="BB190" i="18"/>
  <c r="BE184" i="16"/>
  <c r="AZ267" i="16"/>
  <c r="AZ255" i="16"/>
  <c r="AZ222" i="16"/>
  <c r="AX131" i="16"/>
  <c r="AX160" i="16"/>
  <c r="AX159" i="16" s="1"/>
  <c r="AX157" i="16" s="1"/>
  <c r="AY195" i="16"/>
  <c r="AY194" i="16" s="1"/>
  <c r="AY192" i="16" s="1"/>
  <c r="AY7" i="52" s="1"/>
  <c r="AY225" i="16"/>
  <c r="BC145" i="15"/>
  <c r="BC204" i="15"/>
  <c r="BB189" i="16"/>
  <c r="BC78" i="16"/>
  <c r="AW212" i="16"/>
  <c r="BC105" i="15"/>
  <c r="BB200" i="15"/>
  <c r="BB299" i="15" s="1"/>
  <c r="AZ188" i="16"/>
  <c r="AZ182" i="16" s="1"/>
  <c r="BB104" i="16"/>
  <c r="BA180" i="16"/>
  <c r="BA188" i="16" s="1"/>
  <c r="BA182" i="16" s="1"/>
  <c r="AZ99" i="16"/>
  <c r="BA103" i="16"/>
  <c r="BE133" i="16"/>
  <c r="AY136" i="18"/>
  <c r="AY143" i="18"/>
  <c r="AY208" i="18"/>
  <c r="AW215" i="16"/>
  <c r="AW249" i="16"/>
  <c r="AW248" i="16"/>
  <c r="AZ268" i="18"/>
  <c r="AZ223" i="18"/>
  <c r="AZ256" i="18"/>
  <c r="AZ189" i="18"/>
  <c r="AZ183" i="18" s="1"/>
  <c r="BA304" i="15"/>
  <c r="BA258" i="15"/>
  <c r="BA292" i="15"/>
  <c r="BB133" i="18"/>
  <c r="AY196" i="18"/>
  <c r="AY195" i="18" s="1"/>
  <c r="AY193" i="18" s="1"/>
  <c r="AY11" i="53" s="1"/>
  <c r="AY226" i="18"/>
  <c r="BB185" i="18"/>
  <c r="AW213" i="18"/>
  <c r="AY136" i="16"/>
  <c r="AY207" i="16"/>
  <c r="AY253" i="16"/>
  <c r="AY252" i="16" s="1"/>
  <c r="AY261" i="16"/>
  <c r="AX142" i="18"/>
  <c r="AX131" i="18" s="1"/>
  <c r="AX262" i="18"/>
  <c r="BA103" i="18"/>
  <c r="AZ99" i="18"/>
  <c r="BA181" i="18"/>
  <c r="BA278" i="18" s="1"/>
  <c r="BB104" i="18"/>
  <c r="AX229" i="18"/>
  <c r="AY5" i="54" l="1"/>
  <c r="AY4" i="54" s="1"/>
  <c r="AY235" i="1" s="1"/>
  <c r="AZ7" i="54"/>
  <c r="AW9" i="53"/>
  <c r="AV8" i="53"/>
  <c r="AV6" i="53" s="1"/>
  <c r="AX6" i="52"/>
  <c r="AW5" i="52"/>
  <c r="AW232" i="16" s="1"/>
  <c r="AX11" i="51"/>
  <c r="AX9" i="51" s="1"/>
  <c r="AX7" i="51" s="1"/>
  <c r="AW9" i="51"/>
  <c r="AW7" i="51" s="1"/>
  <c r="AY14" i="51"/>
  <c r="BA10" i="51"/>
  <c r="AX286" i="15"/>
  <c r="AX285" i="15"/>
  <c r="AW250" i="18"/>
  <c r="AW249" i="18"/>
  <c r="BA198" i="1"/>
  <c r="BA197" i="1" s="1"/>
  <c r="BA195" i="1" s="1"/>
  <c r="BA231" i="1" s="1"/>
  <c r="BD104" i="1"/>
  <c r="BC183" i="1"/>
  <c r="BC265" i="1" s="1"/>
  <c r="BA210" i="1"/>
  <c r="BA136" i="1"/>
  <c r="BD78" i="1"/>
  <c r="BC192" i="1"/>
  <c r="BC191" i="1" s="1"/>
  <c r="BC185" i="1" s="1"/>
  <c r="BD145" i="1"/>
  <c r="BE146" i="1"/>
  <c r="BD264" i="1"/>
  <c r="BD256" i="1"/>
  <c r="AZ131" i="1"/>
  <c r="AZ215" i="1" s="1"/>
  <c r="AZ163" i="1"/>
  <c r="AZ162" i="1" s="1"/>
  <c r="AZ160" i="1" s="1"/>
  <c r="AY218" i="1"/>
  <c r="AY251" i="1"/>
  <c r="AY252" i="1"/>
  <c r="BE137" i="1"/>
  <c r="BB225" i="1"/>
  <c r="BB270" i="1"/>
  <c r="BB258" i="1"/>
  <c r="BB255" i="1" s="1"/>
  <c r="BC103" i="1"/>
  <c r="BB99" i="1"/>
  <c r="BB191" i="1"/>
  <c r="BB185" i="1" s="1"/>
  <c r="BD153" i="15"/>
  <c r="BE210" i="15"/>
  <c r="AZ215" i="15"/>
  <c r="AZ214" i="15" s="1"/>
  <c r="AZ212" i="15" s="1"/>
  <c r="AY176" i="15"/>
  <c r="AY174" i="15" s="1"/>
  <c r="AY171" i="15" s="1"/>
  <c r="AY143" i="15"/>
  <c r="AY242" i="15" s="1"/>
  <c r="AZ290" i="15"/>
  <c r="AZ289" i="15" s="1"/>
  <c r="AZ102" i="15"/>
  <c r="AZ234" i="15" s="1"/>
  <c r="AZ303" i="15"/>
  <c r="BA125" i="15"/>
  <c r="BA298" i="15" s="1"/>
  <c r="BB104" i="15"/>
  <c r="AZ151" i="15"/>
  <c r="BC137" i="18"/>
  <c r="BD73" i="18"/>
  <c r="BD73" i="16"/>
  <c r="BC137" i="16"/>
  <c r="BC142" i="16"/>
  <c r="BC155" i="15"/>
  <c r="BC175" i="15" s="1"/>
  <c r="BC173" i="15" s="1"/>
  <c r="BC170" i="15" s="1"/>
  <c r="BC247" i="15" s="1"/>
  <c r="BD156" i="15"/>
  <c r="BA208" i="15"/>
  <c r="BA202" i="15" s="1"/>
  <c r="BB175" i="15"/>
  <c r="BB173" i="15" s="1"/>
  <c r="BB170" i="15" s="1"/>
  <c r="BB247" i="15" s="1"/>
  <c r="BC81" i="15"/>
  <c r="BB209" i="15"/>
  <c r="BB152" i="15" s="1"/>
  <c r="BC190" i="18"/>
  <c r="BD78" i="18"/>
  <c r="AX213" i="18"/>
  <c r="AY142" i="18"/>
  <c r="AY161" i="18" s="1"/>
  <c r="AY160" i="18" s="1"/>
  <c r="AY158" i="18" s="1"/>
  <c r="AY216" i="18" s="1"/>
  <c r="AY262" i="18"/>
  <c r="BB181" i="18"/>
  <c r="BB278" i="18" s="1"/>
  <c r="BC104" i="18"/>
  <c r="AY160" i="16"/>
  <c r="AY159" i="16" s="1"/>
  <c r="AY157" i="16" s="1"/>
  <c r="AY215" i="16" s="1"/>
  <c r="AY131" i="16"/>
  <c r="AY212" i="16" s="1"/>
  <c r="AY229" i="18"/>
  <c r="AY254" i="18"/>
  <c r="AY253" i="18" s="1"/>
  <c r="BB103" i="16"/>
  <c r="BA99" i="16"/>
  <c r="BA267" i="16"/>
  <c r="BA255" i="16"/>
  <c r="BA222" i="16"/>
  <c r="AZ195" i="16"/>
  <c r="AZ194" i="16" s="1"/>
  <c r="AZ192" i="16" s="1"/>
  <c r="AZ7" i="52" s="1"/>
  <c r="AZ225" i="16"/>
  <c r="BC200" i="15"/>
  <c r="BC299" i="15" s="1"/>
  <c r="BD105" i="15"/>
  <c r="BD204" i="15"/>
  <c r="AX212" i="16"/>
  <c r="AX161" i="18"/>
  <c r="AX160" i="18" s="1"/>
  <c r="AX158" i="18" s="1"/>
  <c r="BC133" i="18"/>
  <c r="AZ196" i="18"/>
  <c r="AZ195" i="18" s="1"/>
  <c r="AZ193" i="18" s="1"/>
  <c r="AZ11" i="53" s="1"/>
  <c r="AZ226" i="18"/>
  <c r="AZ136" i="16"/>
  <c r="AZ207" i="16"/>
  <c r="AZ253" i="16"/>
  <c r="AZ252" i="16" s="1"/>
  <c r="AZ261" i="16"/>
  <c r="BC104" i="16"/>
  <c r="BB180" i="16"/>
  <c r="BD78" i="16"/>
  <c r="BC189" i="16"/>
  <c r="AY228" i="16"/>
  <c r="AZ143" i="18"/>
  <c r="AZ136" i="18"/>
  <c r="AZ208" i="18"/>
  <c r="BC185" i="18"/>
  <c r="BA195" i="16"/>
  <c r="BA194" i="16" s="1"/>
  <c r="BA192" i="16" s="1"/>
  <c r="BA225" i="16"/>
  <c r="BA268" i="18"/>
  <c r="BA256" i="18"/>
  <c r="BA223" i="18"/>
  <c r="BA189" i="18"/>
  <c r="BA183" i="18" s="1"/>
  <c r="BA99" i="18"/>
  <c r="BB103" i="18"/>
  <c r="BB304" i="15"/>
  <c r="BB258" i="15"/>
  <c r="BB292" i="15"/>
  <c r="BD145" i="15"/>
  <c r="AX215" i="16"/>
  <c r="AX249" i="16"/>
  <c r="AX248" i="16"/>
  <c r="AZ5" i="54" l="1"/>
  <c r="AZ4" i="54" s="1"/>
  <c r="BA7" i="54"/>
  <c r="AX9" i="53"/>
  <c r="AW8" i="53"/>
  <c r="AW6" i="53" s="1"/>
  <c r="BA7" i="52"/>
  <c r="AY6" i="52"/>
  <c r="AX5" i="52"/>
  <c r="AX232" i="16" s="1"/>
  <c r="AY11" i="51"/>
  <c r="AY9" i="51" s="1"/>
  <c r="AY7" i="51" s="1"/>
  <c r="AZ14" i="51"/>
  <c r="BB10" i="51"/>
  <c r="BE153" i="15"/>
  <c r="BB198" i="1"/>
  <c r="BB197" i="1" s="1"/>
  <c r="BB195" i="1" s="1"/>
  <c r="BB228" i="1"/>
  <c r="BB210" i="1"/>
  <c r="BB136" i="1"/>
  <c r="BC198" i="1"/>
  <c r="BC197" i="1" s="1"/>
  <c r="BC195" i="1" s="1"/>
  <c r="BC228" i="1"/>
  <c r="BC225" i="1"/>
  <c r="BC258" i="1"/>
  <c r="BC255" i="1" s="1"/>
  <c r="BC270" i="1"/>
  <c r="BE145" i="1"/>
  <c r="BE256" i="1"/>
  <c r="BE264" i="1"/>
  <c r="BA131" i="1"/>
  <c r="BA215" i="1" s="1"/>
  <c r="BA163" i="1"/>
  <c r="BA162" i="1" s="1"/>
  <c r="BA160" i="1" s="1"/>
  <c r="BD103" i="1"/>
  <c r="BC99" i="1"/>
  <c r="AZ218" i="1"/>
  <c r="AZ252" i="1"/>
  <c r="AZ251" i="1"/>
  <c r="BE78" i="1"/>
  <c r="BE192" i="1" s="1"/>
  <c r="BD192" i="1"/>
  <c r="BE104" i="1"/>
  <c r="BE183" i="1" s="1"/>
  <c r="BE265" i="1" s="1"/>
  <c r="BD183" i="1"/>
  <c r="BD265" i="1" s="1"/>
  <c r="AZ264" i="15"/>
  <c r="AY131" i="18"/>
  <c r="AY249" i="18" s="1"/>
  <c r="BA290" i="15"/>
  <c r="BA289" i="15" s="1"/>
  <c r="BA102" i="15"/>
  <c r="BA234" i="15" s="1"/>
  <c r="BA303" i="15"/>
  <c r="AZ176" i="15"/>
  <c r="AZ174" i="15" s="1"/>
  <c r="AZ171" i="15" s="1"/>
  <c r="AZ143" i="15"/>
  <c r="AZ242" i="15" s="1"/>
  <c r="AY248" i="15"/>
  <c r="AY286" i="15"/>
  <c r="AY285" i="15"/>
  <c r="BA151" i="15"/>
  <c r="BC104" i="15"/>
  <c r="BB125" i="15"/>
  <c r="BB298" i="15" s="1"/>
  <c r="BE73" i="18"/>
  <c r="BE137" i="18" s="1"/>
  <c r="BD137" i="18"/>
  <c r="BD137" i="16"/>
  <c r="BE73" i="16"/>
  <c r="BD142" i="16"/>
  <c r="BA261" i="15"/>
  <c r="BC142" i="15"/>
  <c r="BC241" i="15" s="1"/>
  <c r="BA215" i="15"/>
  <c r="BA214" i="15" s="1"/>
  <c r="BA212" i="15" s="1"/>
  <c r="BA264" i="15" s="1"/>
  <c r="BB208" i="15"/>
  <c r="BB202" i="15" s="1"/>
  <c r="BB261" i="15" s="1"/>
  <c r="BC209" i="15"/>
  <c r="BC152" i="15" s="1"/>
  <c r="BD81" i="15"/>
  <c r="BD155" i="15"/>
  <c r="BD142" i="15" s="1"/>
  <c r="BD241" i="15" s="1"/>
  <c r="BE156" i="15"/>
  <c r="BE78" i="18"/>
  <c r="BE190" i="18" s="1"/>
  <c r="BD190" i="18"/>
  <c r="AY249" i="16"/>
  <c r="BA136" i="16"/>
  <c r="BA207" i="16"/>
  <c r="BA253" i="16"/>
  <c r="BA252" i="16" s="1"/>
  <c r="BA261" i="16"/>
  <c r="BD185" i="18"/>
  <c r="AZ160" i="16"/>
  <c r="AZ159" i="16" s="1"/>
  <c r="AZ157" i="16" s="1"/>
  <c r="AZ215" i="16" s="1"/>
  <c r="AZ131" i="16"/>
  <c r="AZ212" i="16" s="1"/>
  <c r="AZ229" i="18"/>
  <c r="BE204" i="15"/>
  <c r="BD200" i="15"/>
  <c r="BD299" i="15" s="1"/>
  <c r="BE105" i="15"/>
  <c r="BE200" i="15" s="1"/>
  <c r="BE299" i="15" s="1"/>
  <c r="AZ228" i="16"/>
  <c r="BB268" i="18"/>
  <c r="BB223" i="18"/>
  <c r="BB256" i="18"/>
  <c r="BB189" i="18"/>
  <c r="BB183" i="18" s="1"/>
  <c r="BA196" i="18"/>
  <c r="BA195" i="18" s="1"/>
  <c r="BA193" i="18" s="1"/>
  <c r="BA11" i="53" s="1"/>
  <c r="BA226" i="18"/>
  <c r="BA228" i="16"/>
  <c r="AZ142" i="18"/>
  <c r="AZ131" i="18" s="1"/>
  <c r="AZ262" i="18"/>
  <c r="BC258" i="15"/>
  <c r="BC304" i="15"/>
  <c r="BC292" i="15"/>
  <c r="BE145" i="15"/>
  <c r="BA136" i="18"/>
  <c r="BA143" i="18"/>
  <c r="BA208" i="18"/>
  <c r="AZ254" i="18"/>
  <c r="AZ253" i="18" s="1"/>
  <c r="BD104" i="16"/>
  <c r="BC180" i="16"/>
  <c r="BD133" i="18"/>
  <c r="BB99" i="18"/>
  <c r="BC103" i="18"/>
  <c r="BB267" i="16"/>
  <c r="BB255" i="16"/>
  <c r="BB222" i="16"/>
  <c r="BB99" i="16"/>
  <c r="BC103" i="16"/>
  <c r="BB188" i="16"/>
  <c r="BB182" i="16" s="1"/>
  <c r="AY248" i="16"/>
  <c r="BD189" i="16"/>
  <c r="BE78" i="16"/>
  <c r="BE189" i="16" s="1"/>
  <c r="AX216" i="18"/>
  <c r="AX249" i="18"/>
  <c r="AX250" i="18"/>
  <c r="BC181" i="18"/>
  <c r="BC278" i="18" s="1"/>
  <c r="BD104" i="18"/>
  <c r="BA5" i="54" l="1"/>
  <c r="BA4" i="54" s="1"/>
  <c r="BA235" i="1" s="1"/>
  <c r="BB7" i="54"/>
  <c r="AY9" i="53"/>
  <c r="AX8" i="53"/>
  <c r="AX6" i="53" s="1"/>
  <c r="AZ6" i="52"/>
  <c r="AY5" i="52"/>
  <c r="AY232" i="16" s="1"/>
  <c r="AZ11" i="51"/>
  <c r="AZ9" i="51" s="1"/>
  <c r="AZ7" i="51" s="1"/>
  <c r="BC10" i="51"/>
  <c r="BA14" i="51"/>
  <c r="BD175" i="15"/>
  <c r="BD173" i="15" s="1"/>
  <c r="BD170" i="15" s="1"/>
  <c r="BD247" i="15" s="1"/>
  <c r="BE191" i="1"/>
  <c r="BE185" i="1" s="1"/>
  <c r="BE228" i="1" s="1"/>
  <c r="BB131" i="1"/>
  <c r="BB215" i="1" s="1"/>
  <c r="BB163" i="1"/>
  <c r="BB162" i="1" s="1"/>
  <c r="BB160" i="1" s="1"/>
  <c r="BB218" i="1" s="1"/>
  <c r="BD225" i="1"/>
  <c r="BD270" i="1"/>
  <c r="BD258" i="1"/>
  <c r="BD255" i="1" s="1"/>
  <c r="BC210" i="1"/>
  <c r="BC136" i="1"/>
  <c r="BE258" i="1"/>
  <c r="BE255" i="1" s="1"/>
  <c r="BE270" i="1"/>
  <c r="BE225" i="1"/>
  <c r="BD99" i="1"/>
  <c r="BE103" i="1"/>
  <c r="BE99" i="1" s="1"/>
  <c r="BA218" i="1"/>
  <c r="BA252" i="1"/>
  <c r="BA251" i="1"/>
  <c r="BD191" i="1"/>
  <c r="BD185" i="1" s="1"/>
  <c r="AZ235" i="1"/>
  <c r="BC231" i="1"/>
  <c r="BB231" i="1"/>
  <c r="BB215" i="15"/>
  <c r="BB214" i="15" s="1"/>
  <c r="BB212" i="15" s="1"/>
  <c r="BB264" i="15" s="1"/>
  <c r="AY213" i="18"/>
  <c r="AY250" i="18"/>
  <c r="BC208" i="15"/>
  <c r="BC202" i="15" s="1"/>
  <c r="BC215" i="15" s="1"/>
  <c r="BC214" i="15" s="1"/>
  <c r="BC212" i="15" s="1"/>
  <c r="BA143" i="15"/>
  <c r="BA242" i="15" s="1"/>
  <c r="BA176" i="15"/>
  <c r="BA174" i="15" s="1"/>
  <c r="BA171" i="15" s="1"/>
  <c r="AZ248" i="15"/>
  <c r="AZ285" i="15"/>
  <c r="AZ286" i="15"/>
  <c r="BB303" i="15"/>
  <c r="BB151" i="15"/>
  <c r="BB290" i="15"/>
  <c r="BB289" i="15" s="1"/>
  <c r="BB102" i="15"/>
  <c r="BB234" i="15" s="1"/>
  <c r="BD104" i="15"/>
  <c r="BC125" i="15"/>
  <c r="BC298" i="15" s="1"/>
  <c r="AZ249" i="16"/>
  <c r="BE137" i="16"/>
  <c r="BE142" i="16"/>
  <c r="BD209" i="15"/>
  <c r="BD152" i="15" s="1"/>
  <c r="BE81" i="15"/>
  <c r="BE209" i="15" s="1"/>
  <c r="BE152" i="15" s="1"/>
  <c r="BE155" i="15"/>
  <c r="BE142" i="15" s="1"/>
  <c r="BE241" i="15" s="1"/>
  <c r="AZ213" i="18"/>
  <c r="BB195" i="16"/>
  <c r="BB194" i="16" s="1"/>
  <c r="BB192" i="16" s="1"/>
  <c r="BB7" i="52" s="1"/>
  <c r="BB225" i="16"/>
  <c r="BC99" i="16"/>
  <c r="BD103" i="16"/>
  <c r="BB143" i="18"/>
  <c r="BB136" i="18"/>
  <c r="BB208" i="18"/>
  <c r="AZ248" i="16"/>
  <c r="BD304" i="15"/>
  <c r="BD292" i="15"/>
  <c r="BD258" i="15"/>
  <c r="AZ161" i="18"/>
  <c r="AZ160" i="18" s="1"/>
  <c r="AZ158" i="18" s="1"/>
  <c r="BC267" i="16"/>
  <c r="BC255" i="16"/>
  <c r="BC222" i="16"/>
  <c r="BB136" i="16"/>
  <c r="BB253" i="16"/>
  <c r="BB252" i="16" s="1"/>
  <c r="BB207" i="16"/>
  <c r="BB261" i="16"/>
  <c r="BE133" i="18"/>
  <c r="BC188" i="16"/>
  <c r="BC182" i="16" s="1"/>
  <c r="BA142" i="18"/>
  <c r="BA161" i="18" s="1"/>
  <c r="BA160" i="18" s="1"/>
  <c r="BA158" i="18" s="1"/>
  <c r="BA216" i="18" s="1"/>
  <c r="BA262" i="18"/>
  <c r="BB196" i="18"/>
  <c r="BB195" i="18" s="1"/>
  <c r="BB193" i="18" s="1"/>
  <c r="BB11" i="53" s="1"/>
  <c r="BB226" i="18"/>
  <c r="BA131" i="16"/>
  <c r="BA160" i="16"/>
  <c r="BA159" i="16" s="1"/>
  <c r="BA157" i="16" s="1"/>
  <c r="BE104" i="18"/>
  <c r="BE181" i="18" s="1"/>
  <c r="BE278" i="18" s="1"/>
  <c r="BD181" i="18"/>
  <c r="BD278" i="18" s="1"/>
  <c r="BA229" i="18"/>
  <c r="BE185" i="18"/>
  <c r="BC268" i="18"/>
  <c r="BC223" i="18"/>
  <c r="BC256" i="18"/>
  <c r="BC189" i="18"/>
  <c r="BC183" i="18" s="1"/>
  <c r="BD103" i="18"/>
  <c r="BC99" i="18"/>
  <c r="BE104" i="16"/>
  <c r="BE180" i="16" s="1"/>
  <c r="BD180" i="16"/>
  <c r="BA254" i="18"/>
  <c r="BA253" i="18" s="1"/>
  <c r="BE304" i="15"/>
  <c r="BE292" i="15"/>
  <c r="BE258" i="15"/>
  <c r="BC7" i="54" l="1"/>
  <c r="BB5" i="54"/>
  <c r="AZ9" i="53"/>
  <c r="AY8" i="53"/>
  <c r="AY6" i="53" s="1"/>
  <c r="BA6" i="52"/>
  <c r="AZ5" i="52"/>
  <c r="AZ232" i="16" s="1"/>
  <c r="BD10" i="51"/>
  <c r="BA11" i="51"/>
  <c r="BA9" i="51" s="1"/>
  <c r="BA7" i="51" s="1"/>
  <c r="BB14" i="51"/>
  <c r="BE198" i="1"/>
  <c r="BE197" i="1" s="1"/>
  <c r="BE195" i="1" s="1"/>
  <c r="BE231" i="1" s="1"/>
  <c r="BB251" i="1"/>
  <c r="BB252" i="1"/>
  <c r="BC131" i="1"/>
  <c r="BC215" i="1" s="1"/>
  <c r="BC163" i="1"/>
  <c r="BC162" i="1" s="1"/>
  <c r="BC160" i="1" s="1"/>
  <c r="BD198" i="1"/>
  <c r="BD197" i="1" s="1"/>
  <c r="BD195" i="1" s="1"/>
  <c r="BD228" i="1"/>
  <c r="BE210" i="1"/>
  <c r="BE136" i="1"/>
  <c r="BD210" i="1"/>
  <c r="BD136" i="1"/>
  <c r="BC261" i="15"/>
  <c r="BA285" i="15"/>
  <c r="BA131" i="18"/>
  <c r="BA213" i="18" s="1"/>
  <c r="BE104" i="15"/>
  <c r="BE125" i="15" s="1"/>
  <c r="BE298" i="15" s="1"/>
  <c r="BD125" i="15"/>
  <c r="BA248" i="15"/>
  <c r="BA286" i="15"/>
  <c r="BE175" i="15"/>
  <c r="BE173" i="15" s="1"/>
  <c r="BE170" i="15" s="1"/>
  <c r="BE247" i="15" s="1"/>
  <c r="BC290" i="15"/>
  <c r="BC289" i="15" s="1"/>
  <c r="BC303" i="15"/>
  <c r="BC102" i="15"/>
  <c r="BC234" i="15" s="1"/>
  <c r="BC151" i="15"/>
  <c r="BB143" i="15"/>
  <c r="BB242" i="15" s="1"/>
  <c r="BB176" i="15"/>
  <c r="BB174" i="15" s="1"/>
  <c r="BB171" i="15" s="1"/>
  <c r="BE208" i="15"/>
  <c r="BE202" i="15" s="1"/>
  <c r="BE215" i="15" s="1"/>
  <c r="BE214" i="15" s="1"/>
  <c r="BE212" i="15" s="1"/>
  <c r="BD208" i="15"/>
  <c r="BD202" i="15" s="1"/>
  <c r="BD261" i="15" s="1"/>
  <c r="BC264" i="15"/>
  <c r="BE103" i="18"/>
  <c r="BE99" i="18" s="1"/>
  <c r="BD99" i="18"/>
  <c r="BC196" i="18"/>
  <c r="BC195" i="18" s="1"/>
  <c r="BC193" i="18" s="1"/>
  <c r="BC11" i="53" s="1"/>
  <c r="BC226" i="18"/>
  <c r="BA212" i="16"/>
  <c r="BB228" i="16"/>
  <c r="BD267" i="16"/>
  <c r="BD255" i="16"/>
  <c r="BD222" i="16"/>
  <c r="BD188" i="16"/>
  <c r="BD182" i="16" s="1"/>
  <c r="BB229" i="18"/>
  <c r="BC195" i="16"/>
  <c r="BC194" i="16" s="1"/>
  <c r="BC192" i="16" s="1"/>
  <c r="BC7" i="52" s="1"/>
  <c r="BC225" i="16"/>
  <c r="BB160" i="16"/>
  <c r="BB159" i="16" s="1"/>
  <c r="BB157" i="16" s="1"/>
  <c r="BB215" i="16" s="1"/>
  <c r="BB131" i="16"/>
  <c r="BB212" i="16" s="1"/>
  <c r="AZ216" i="18"/>
  <c r="AZ249" i="18"/>
  <c r="AZ250" i="18"/>
  <c r="BB142" i="18"/>
  <c r="BB131" i="18" s="1"/>
  <c r="BB262" i="18"/>
  <c r="BD99" i="16"/>
  <c r="BE103" i="16"/>
  <c r="BE99" i="16" s="1"/>
  <c r="BD268" i="18"/>
  <c r="BD223" i="18"/>
  <c r="BD256" i="18"/>
  <c r="BD189" i="18"/>
  <c r="BD183" i="18" s="1"/>
  <c r="BE267" i="16"/>
  <c r="BE222" i="16"/>
  <c r="BE255" i="16"/>
  <c r="BC136" i="18"/>
  <c r="BC143" i="18"/>
  <c r="BC254" i="18" s="1"/>
  <c r="BC253" i="18" s="1"/>
  <c r="BC208" i="18"/>
  <c r="BE268" i="18"/>
  <c r="BE256" i="18"/>
  <c r="BE223" i="18"/>
  <c r="BE189" i="18"/>
  <c r="BE183" i="18" s="1"/>
  <c r="BA215" i="16"/>
  <c r="BA248" i="16"/>
  <c r="BA249" i="16"/>
  <c r="BE188" i="16"/>
  <c r="BE182" i="16" s="1"/>
  <c r="BB254" i="18"/>
  <c r="BB253" i="18" s="1"/>
  <c r="BC136" i="16"/>
  <c r="BC253" i="16"/>
  <c r="BC252" i="16" s="1"/>
  <c r="BC207" i="16"/>
  <c r="BC261" i="16"/>
  <c r="BC5" i="54" l="1"/>
  <c r="BC4" i="54" s="1"/>
  <c r="BC235" i="1" s="1"/>
  <c r="BD7" i="54"/>
  <c r="BB4" i="54"/>
  <c r="BB235" i="1" s="1"/>
  <c r="BD11" i="53"/>
  <c r="BA9" i="53"/>
  <c r="AZ8" i="53"/>
  <c r="AZ6" i="53" s="1"/>
  <c r="BB6" i="52"/>
  <c r="BA5" i="52"/>
  <c r="BA232" i="16" s="1"/>
  <c r="BE10" i="51"/>
  <c r="O12" i="51" s="1"/>
  <c r="BB11" i="51"/>
  <c r="BB9" i="51" s="1"/>
  <c r="BB7" i="51" s="1"/>
  <c r="BC14" i="51"/>
  <c r="BD151" i="15"/>
  <c r="BD143" i="15" s="1"/>
  <c r="BD242" i="15" s="1"/>
  <c r="BD298" i="15"/>
  <c r="BA250" i="18"/>
  <c r="BD231" i="1"/>
  <c r="BC218" i="1"/>
  <c r="BC251" i="1"/>
  <c r="BC252" i="1"/>
  <c r="BD131" i="1"/>
  <c r="BD215" i="1" s="1"/>
  <c r="BD163" i="1"/>
  <c r="BD162" i="1" s="1"/>
  <c r="BD160" i="1" s="1"/>
  <c r="BD218" i="1" s="1"/>
  <c r="BE131" i="1"/>
  <c r="BE163" i="1"/>
  <c r="BE162" i="1" s="1"/>
  <c r="BE160" i="1" s="1"/>
  <c r="BA249" i="18"/>
  <c r="BE290" i="15"/>
  <c r="BE289" i="15" s="1"/>
  <c r="BE303" i="15"/>
  <c r="BE102" i="15"/>
  <c r="BE234" i="15" s="1"/>
  <c r="BC176" i="15"/>
  <c r="BC174" i="15" s="1"/>
  <c r="BC171" i="15" s="1"/>
  <c r="BC143" i="15"/>
  <c r="BC242" i="15" s="1"/>
  <c r="BD102" i="15"/>
  <c r="BD234" i="15" s="1"/>
  <c r="BD290" i="15"/>
  <c r="BD289" i="15" s="1"/>
  <c r="BD303" i="15"/>
  <c r="BB286" i="15"/>
  <c r="BB248" i="15"/>
  <c r="BB285" i="15"/>
  <c r="BE151" i="15"/>
  <c r="BE261" i="15"/>
  <c r="BD215" i="15"/>
  <c r="BD214" i="15" s="1"/>
  <c r="BD212" i="15" s="1"/>
  <c r="BB213" i="18"/>
  <c r="BD196" i="18"/>
  <c r="BD195" i="18" s="1"/>
  <c r="BD193" i="18" s="1"/>
  <c r="BD226" i="18"/>
  <c r="BE196" i="18"/>
  <c r="BE195" i="18" s="1"/>
  <c r="BE193" i="18" s="1"/>
  <c r="BE226" i="18"/>
  <c r="BE195" i="16"/>
  <c r="BE194" i="16" s="1"/>
  <c r="BE192" i="16" s="1"/>
  <c r="BE225" i="16"/>
  <c r="BC228" i="16"/>
  <c r="BD195" i="16"/>
  <c r="BD194" i="16" s="1"/>
  <c r="BD192" i="16" s="1"/>
  <c r="BD7" i="52" s="1"/>
  <c r="BD225" i="16"/>
  <c r="BB248" i="16"/>
  <c r="BC229" i="18"/>
  <c r="BD136" i="18"/>
  <c r="BD143" i="18"/>
  <c r="BD254" i="18" s="1"/>
  <c r="BD253" i="18" s="1"/>
  <c r="BD208" i="18"/>
  <c r="BE264" i="15"/>
  <c r="BD136" i="16"/>
  <c r="BD207" i="16"/>
  <c r="BD253" i="16"/>
  <c r="BD252" i="16" s="1"/>
  <c r="BD261" i="16"/>
  <c r="BB161" i="18"/>
  <c r="BB160" i="18" s="1"/>
  <c r="BB158" i="18" s="1"/>
  <c r="BC160" i="16"/>
  <c r="BC159" i="16" s="1"/>
  <c r="BC157" i="16" s="1"/>
  <c r="BC215" i="16" s="1"/>
  <c r="BC131" i="16"/>
  <c r="BE143" i="18"/>
  <c r="BE254" i="18" s="1"/>
  <c r="BE253" i="18" s="1"/>
  <c r="BE136" i="18"/>
  <c r="BE208" i="18"/>
  <c r="BC142" i="18"/>
  <c r="BC131" i="18" s="1"/>
  <c r="BC262" i="18"/>
  <c r="BE136" i="16"/>
  <c r="BE207" i="16"/>
  <c r="BE253" i="16"/>
  <c r="BE252" i="16" s="1"/>
  <c r="BE261" i="16"/>
  <c r="BB249" i="16"/>
  <c r="BE7" i="54" l="1"/>
  <c r="BD5" i="54"/>
  <c r="BE5" i="54" s="1"/>
  <c r="O6" i="54" s="1"/>
  <c r="BE11" i="53"/>
  <c r="BB9" i="53"/>
  <c r="BA8" i="53"/>
  <c r="BA6" i="53" s="1"/>
  <c r="BE7" i="52"/>
  <c r="BC6" i="52"/>
  <c r="BB5" i="52"/>
  <c r="BB232" i="16" s="1"/>
  <c r="BC11" i="51"/>
  <c r="BC9" i="51" s="1"/>
  <c r="BC7" i="51" s="1"/>
  <c r="BD176" i="15"/>
  <c r="BD174" i="15" s="1"/>
  <c r="BD171" i="15" s="1"/>
  <c r="BD248" i="15" s="1"/>
  <c r="BD14" i="51"/>
  <c r="BE218" i="1"/>
  <c r="BE252" i="1"/>
  <c r="BE251" i="1"/>
  <c r="BE215" i="1"/>
  <c r="BD251" i="1"/>
  <c r="BD252" i="1"/>
  <c r="BE176" i="15"/>
  <c r="BE174" i="15" s="1"/>
  <c r="BE171" i="15" s="1"/>
  <c r="BE143" i="15"/>
  <c r="BE242" i="15" s="1"/>
  <c r="BC248" i="15"/>
  <c r="BC286" i="15"/>
  <c r="BC285" i="15"/>
  <c r="BD264" i="15"/>
  <c r="BC213" i="18"/>
  <c r="BD228" i="16"/>
  <c r="BE131" i="16"/>
  <c r="BE212" i="16" s="1"/>
  <c r="BE160" i="16"/>
  <c r="BE159" i="16" s="1"/>
  <c r="BE157" i="16" s="1"/>
  <c r="BE215" i="16" s="1"/>
  <c r="BB216" i="18"/>
  <c r="BB250" i="18"/>
  <c r="BB249" i="18"/>
  <c r="BC249" i="16"/>
  <c r="BC161" i="18"/>
  <c r="BC160" i="18" s="1"/>
  <c r="BC158" i="18" s="1"/>
  <c r="BE142" i="18"/>
  <c r="BE161" i="18" s="1"/>
  <c r="BE160" i="18" s="1"/>
  <c r="BE158" i="18" s="1"/>
  <c r="BE262" i="18"/>
  <c r="BC212" i="16"/>
  <c r="BD142" i="18"/>
  <c r="BD131" i="18" s="1"/>
  <c r="BD262" i="18"/>
  <c r="BC248" i="16"/>
  <c r="BD160" i="16"/>
  <c r="BD159" i="16" s="1"/>
  <c r="BD157" i="16" s="1"/>
  <c r="BD215" i="16" s="1"/>
  <c r="BD131" i="16"/>
  <c r="BD212" i="16" s="1"/>
  <c r="BE228" i="16"/>
  <c r="BE229" i="18"/>
  <c r="BD229" i="18"/>
  <c r="BD4" i="54" l="1"/>
  <c r="O8" i="54"/>
  <c r="BE4" i="54"/>
  <c r="BE235" i="1" s="1"/>
  <c r="BC9" i="53"/>
  <c r="BB8" i="53"/>
  <c r="BB6" i="53" s="1"/>
  <c r="O12" i="53"/>
  <c r="BD6" i="52"/>
  <c r="BC5" i="52"/>
  <c r="BC232" i="16" s="1"/>
  <c r="BD285" i="15"/>
  <c r="BE14" i="51"/>
  <c r="BD286" i="15"/>
  <c r="BD11" i="51"/>
  <c r="BE11" i="51" s="1"/>
  <c r="O13" i="51" s="1"/>
  <c r="BD235" i="1"/>
  <c r="BE248" i="15"/>
  <c r="BE286" i="15"/>
  <c r="BE285" i="15"/>
  <c r="BE248" i="16"/>
  <c r="BD213" i="18"/>
  <c r="BE216" i="18"/>
  <c r="BE131" i="18"/>
  <c r="BD249" i="16"/>
  <c r="BD248" i="16"/>
  <c r="BD161" i="18"/>
  <c r="BD160" i="18" s="1"/>
  <c r="BD158" i="18" s="1"/>
  <c r="BE249" i="16"/>
  <c r="BC216" i="18"/>
  <c r="BC249" i="18"/>
  <c r="BC250" i="18"/>
  <c r="BD9" i="53" l="1"/>
  <c r="BC8" i="53"/>
  <c r="BC6" i="53" s="1"/>
  <c r="BE6" i="52"/>
  <c r="BD5" i="52"/>
  <c r="BD232" i="16" s="1"/>
  <c r="O15" i="51"/>
  <c r="BE9" i="51"/>
  <c r="BE7" i="51" s="1"/>
  <c r="BD9" i="51"/>
  <c r="BD7" i="51" s="1"/>
  <c r="O234" i="1"/>
  <c r="S28" i="1" s="1"/>
  <c r="BD216" i="18"/>
  <c r="BD249" i="18"/>
  <c r="BD250" i="18"/>
  <c r="BE213" i="18"/>
  <c r="BE249" i="18"/>
  <c r="O238" i="16"/>
  <c r="BE250" i="18"/>
  <c r="BE9" i="53" l="1"/>
  <c r="BD8" i="53"/>
  <c r="BD6" i="53" s="1"/>
  <c r="BE5" i="52"/>
  <c r="BE232" i="16" s="1"/>
  <c r="O231" i="16" s="1"/>
  <c r="S28" i="16" s="1"/>
  <c r="O236" i="16"/>
  <c r="O6" i="51"/>
  <c r="S28" i="15" s="1"/>
  <c r="O10" i="53" l="1"/>
  <c r="BE8" i="53"/>
  <c r="BE6" i="53" s="1"/>
  <c r="O5" i="53" s="1"/>
  <c r="S28" i="18" s="1"/>
</calcChain>
</file>

<file path=xl/comments1.xml><?xml version="1.0" encoding="utf-8"?>
<comments xmlns="http://schemas.openxmlformats.org/spreadsheetml/2006/main">
  <authors>
    <author>mbm</author>
  </authors>
  <commentList>
    <comment ref="R58" authorId="0" shapeId="0">
      <text>
        <r>
          <rPr>
            <b/>
            <sz val="9"/>
            <color indexed="81"/>
            <rFont val="Tahoma"/>
            <family val="2"/>
          </rPr>
          <t>CREARA:</t>
        </r>
        <r>
          <rPr>
            <sz val="9"/>
            <color indexed="81"/>
            <rFont val="Tahoma"/>
            <family val="2"/>
          </rPr>
          <t xml:space="preserve">It is assumed that the investment in incurred in day 1 of year 1.
</t>
        </r>
      </text>
    </comment>
  </commentList>
</comments>
</file>

<file path=xl/comments2.xml><?xml version="1.0" encoding="utf-8"?>
<comments xmlns="http://schemas.openxmlformats.org/spreadsheetml/2006/main">
  <authors>
    <author>tlm</author>
  </authors>
  <commentList>
    <comment ref="R119" authorId="0" shapeId="0">
      <text>
        <r>
          <rPr>
            <b/>
            <sz val="8"/>
            <color indexed="81"/>
            <rFont val="Tahoma"/>
            <family val="2"/>
          </rPr>
          <t>Creara:</t>
        </r>
        <r>
          <rPr>
            <sz val="8"/>
            <color indexed="81"/>
            <rFont val="Tahoma"/>
            <family val="2"/>
          </rPr>
          <t xml:space="preserve">
Max = DHW demand</t>
        </r>
      </text>
    </comment>
    <comment ref="O148" authorId="0" shapeId="0">
      <text>
        <r>
          <rPr>
            <b/>
            <sz val="8"/>
            <color indexed="81"/>
            <rFont val="Tahoma"/>
            <family val="2"/>
          </rPr>
          <t>Creara:</t>
        </r>
        <r>
          <rPr>
            <sz val="8"/>
            <color indexed="81"/>
            <rFont val="Tahoma"/>
            <family val="2"/>
          </rPr>
          <t xml:space="preserve">
The aux. generator O&amp;M is considered  to be the ref system in the first step of the tool</t>
        </r>
      </text>
    </comment>
  </commentList>
</comments>
</file>

<file path=xl/comments3.xml><?xml version="1.0" encoding="utf-8"?>
<comments xmlns="http://schemas.openxmlformats.org/spreadsheetml/2006/main">
  <authors>
    <author>mbm</author>
  </authors>
  <commentList>
    <comment ref="R58" authorId="0" shapeId="0">
      <text>
        <r>
          <rPr>
            <b/>
            <sz val="9"/>
            <color indexed="81"/>
            <rFont val="Tahoma"/>
            <family val="2"/>
          </rPr>
          <t>CREARA:</t>
        </r>
        <r>
          <rPr>
            <sz val="9"/>
            <color indexed="81"/>
            <rFont val="Tahoma"/>
            <family val="2"/>
          </rPr>
          <t xml:space="preserve">It is assumed that the investment in incurred in day 1 of year 1.
</t>
        </r>
      </text>
    </comment>
  </commentList>
</comments>
</file>

<file path=xl/sharedStrings.xml><?xml version="1.0" encoding="utf-8"?>
<sst xmlns="http://schemas.openxmlformats.org/spreadsheetml/2006/main" count="3548" uniqueCount="509">
  <si>
    <t>CAPEX</t>
  </si>
  <si>
    <t>Source</t>
  </si>
  <si>
    <t>Unit</t>
  </si>
  <si>
    <t>Values</t>
  </si>
  <si>
    <t>Production</t>
  </si>
  <si>
    <t>Calc</t>
  </si>
  <si>
    <t>Capacity Factor</t>
  </si>
  <si>
    <t>Feed</t>
  </si>
  <si>
    <t>%</t>
  </si>
  <si>
    <t>Total investment</t>
  </si>
  <si>
    <t>O&amp;M year 1</t>
  </si>
  <si>
    <t>CPI</t>
  </si>
  <si>
    <t>Check</t>
  </si>
  <si>
    <t>-</t>
  </si>
  <si>
    <t>Years</t>
  </si>
  <si>
    <t>Depreciation term</t>
  </si>
  <si>
    <t>Parameter</t>
  </si>
  <si>
    <t>Type</t>
  </si>
  <si>
    <t>Yes</t>
  </si>
  <si>
    <t>No</t>
  </si>
  <si>
    <t>OUTPUT</t>
  </si>
  <si>
    <t>Production NPV</t>
  </si>
  <si>
    <t>Biomass</t>
  </si>
  <si>
    <t>EUR</t>
  </si>
  <si>
    <t>System power output</t>
  </si>
  <si>
    <t>kW</t>
  </si>
  <si>
    <t>kWh</t>
  </si>
  <si>
    <t>VAT</t>
  </si>
  <si>
    <t>years</t>
  </si>
  <si>
    <t>Subsidies for Investment</t>
  </si>
  <si>
    <t>EUR/W</t>
  </si>
  <si>
    <t>Annual degradation</t>
  </si>
  <si>
    <t>Location</t>
  </si>
  <si>
    <t>OPEX</t>
  </si>
  <si>
    <t>Depreciation tax shield</t>
  </si>
  <si>
    <t>EUR/kg pellet</t>
  </si>
  <si>
    <t>Const</t>
  </si>
  <si>
    <t>Total IBI</t>
  </si>
  <si>
    <t>Total CBI</t>
  </si>
  <si>
    <t>Total ITC</t>
  </si>
  <si>
    <t>O&amp;M yearly cost</t>
  </si>
  <si>
    <t>Feedstock yearly cost</t>
  </si>
  <si>
    <t>Auxiliary energy cost</t>
  </si>
  <si>
    <t>Electricity price</t>
  </si>
  <si>
    <t>EUR/kWh</t>
  </si>
  <si>
    <t>Auxiliary energy consumption</t>
  </si>
  <si>
    <t>Financial/economical parameters</t>
  </si>
  <si>
    <t>Natural gas price</t>
  </si>
  <si>
    <t>EUR/kWh(HHV)</t>
  </si>
  <si>
    <t>EUR/kWh(LHV)</t>
  </si>
  <si>
    <t>HHV/LHV ratio</t>
  </si>
  <si>
    <t>Electricity price year 1</t>
  </si>
  <si>
    <t>Natural gas price year 1</t>
  </si>
  <si>
    <t>IRR</t>
  </si>
  <si>
    <t>NPV</t>
  </si>
  <si>
    <t>GHG emissions reduction</t>
  </si>
  <si>
    <t>Energy conversion efficiency</t>
  </si>
  <si>
    <t>EUR/year</t>
  </si>
  <si>
    <t>kWh/year</t>
  </si>
  <si>
    <t>Subsidies for production</t>
  </si>
  <si>
    <t>Total PBI</t>
  </si>
  <si>
    <t>Total PTC</t>
  </si>
  <si>
    <t>PBI term</t>
  </si>
  <si>
    <t>PBI escalation</t>
  </si>
  <si>
    <t>PTC term</t>
  </si>
  <si>
    <t>PTC escalation</t>
  </si>
  <si>
    <t>Capacity based incentive (CBI)</t>
  </si>
  <si>
    <t>Investment tax credits (ITC)</t>
  </si>
  <si>
    <t>PBI</t>
  </si>
  <si>
    <t>Production based incentive (PBI) year 1</t>
  </si>
  <si>
    <t>PTC</t>
  </si>
  <si>
    <t>Production tax credits (PTC) year 1</t>
  </si>
  <si>
    <t>RESIDUAL VALUE</t>
  </si>
  <si>
    <t>Reference system</t>
  </si>
  <si>
    <t>Energy source</t>
  </si>
  <si>
    <t>System efficiency</t>
  </si>
  <si>
    <t>Oil price</t>
  </si>
  <si>
    <t>Oil price year 1</t>
  </si>
  <si>
    <t>Oil LHV</t>
  </si>
  <si>
    <t>EUR/l</t>
  </si>
  <si>
    <t>kWh/l</t>
  </si>
  <si>
    <t>Oil</t>
  </si>
  <si>
    <t>Energy conversion efficiency year 1</t>
  </si>
  <si>
    <t>CAPEX NPV</t>
  </si>
  <si>
    <t>OPEX NPV</t>
  </si>
  <si>
    <t>DATA</t>
  </si>
  <si>
    <t>Loan term</t>
  </si>
  <si>
    <t>Production present value</t>
  </si>
  <si>
    <t>CAPEX present value</t>
  </si>
  <si>
    <t>OPEX present value</t>
  </si>
  <si>
    <t>Residual Value NPV</t>
  </si>
  <si>
    <t>RV present value</t>
  </si>
  <si>
    <t>Ref</t>
  </si>
  <si>
    <t>Fuel price</t>
  </si>
  <si>
    <t>ANALYSIS Proposed Renewable Source</t>
  </si>
  <si>
    <t>ANALYSIS Reference System</t>
  </si>
  <si>
    <t>LCoHC Renewable</t>
  </si>
  <si>
    <t>LCoHC Ref. system</t>
  </si>
  <si>
    <t>Ref. system costs NPV</t>
  </si>
  <si>
    <t>Project NPV</t>
  </si>
  <si>
    <t>Project payback time</t>
  </si>
  <si>
    <t>Ref. system cumulative costs</t>
  </si>
  <si>
    <t>Cumulative costs difference</t>
  </si>
  <si>
    <t>Project IRR</t>
  </si>
  <si>
    <t>Electricity annual growth</t>
  </si>
  <si>
    <t>Investment based incentive (IBI)</t>
  </si>
  <si>
    <t>FISCAL IMPLICATIONS</t>
  </si>
  <si>
    <t>User input</t>
  </si>
  <si>
    <t>Tool constant parameter</t>
  </si>
  <si>
    <t>Depreciation [STRAIGHT LINE METHOD]</t>
  </si>
  <si>
    <t>Loan interest rate</t>
  </si>
  <si>
    <t>Discount rate (WACC)</t>
  </si>
  <si>
    <t>Depreciation option</t>
  </si>
  <si>
    <t>Fiscal implications NPV</t>
  </si>
  <si>
    <t>Total deductible expenses</t>
  </si>
  <si>
    <t>Tax deduction</t>
  </si>
  <si>
    <t>Fiscal implications present value</t>
  </si>
  <si>
    <t>cEUR/kWh</t>
  </si>
  <si>
    <t>Straight line</t>
  </si>
  <si>
    <t>Discounting factor</t>
  </si>
  <si>
    <t>Initial investment</t>
  </si>
  <si>
    <t>Electricity GHG emission factor</t>
  </si>
  <si>
    <t>kgCO2/kWh</t>
  </si>
  <si>
    <t>Oil GHG emission factor</t>
  </si>
  <si>
    <t>Natural gas GHG emission factor</t>
  </si>
  <si>
    <t>Renewable emissions</t>
  </si>
  <si>
    <t>Ref. system emissions</t>
  </si>
  <si>
    <t>Renewable energy source emission factor</t>
  </si>
  <si>
    <t>kg CO2/kWh</t>
  </si>
  <si>
    <t>Natural gas</t>
  </si>
  <si>
    <t>Electricity</t>
  </si>
  <si>
    <t>kg CO2/year</t>
  </si>
  <si>
    <t>tonne CO2</t>
  </si>
  <si>
    <t>kWh/año</t>
  </si>
  <si>
    <t>Avoided energy resources consumption</t>
  </si>
  <si>
    <t>Natural gas LHV</t>
  </si>
  <si>
    <t>kWh/Nm3</t>
  </si>
  <si>
    <t>User type selection</t>
  </si>
  <si>
    <t>Value</t>
  </si>
  <si>
    <t>User type</t>
  </si>
  <si>
    <t>User types</t>
  </si>
  <si>
    <t>Person</t>
  </si>
  <si>
    <t>Corporation</t>
  </si>
  <si>
    <t>Location selection</t>
  </si>
  <si>
    <t>Spain</t>
  </si>
  <si>
    <t>Austria</t>
  </si>
  <si>
    <t>United Kingdom</t>
  </si>
  <si>
    <t>Reference system definition</t>
  </si>
  <si>
    <t>Fixed O&amp;M annual cost</t>
  </si>
  <si>
    <t>Natural gas price annual growth</t>
  </si>
  <si>
    <t>Oil price annual growth</t>
  </si>
  <si>
    <t>Sources</t>
  </si>
  <si>
    <t>Price units</t>
  </si>
  <si>
    <t>Locations</t>
  </si>
  <si>
    <t>Electricity EF (kgCO2/kWh)</t>
  </si>
  <si>
    <t>VAT (%)</t>
  </si>
  <si>
    <t>CPI (%)</t>
  </si>
  <si>
    <t>Netherlands</t>
  </si>
  <si>
    <t>Portugal</t>
  </si>
  <si>
    <t>Electricity supply data</t>
  </si>
  <si>
    <t>Electricity price annual growth</t>
  </si>
  <si>
    <t>Renewable project data</t>
  </si>
  <si>
    <t>Economic lifetime</t>
  </si>
  <si>
    <t>Technical lifetime</t>
  </si>
  <si>
    <t>Corporation specific parameters</t>
  </si>
  <si>
    <t>Debt fraction (leverage)</t>
  </si>
  <si>
    <t>Corporate tax rate</t>
  </si>
  <si>
    <t>Required return for investor</t>
  </si>
  <si>
    <t>Energy source data</t>
  </si>
  <si>
    <r>
      <rPr>
        <sz val="10"/>
        <color theme="1"/>
        <rFont val="Arial"/>
        <family val="2"/>
      </rPr>
      <t>Positive/</t>
    </r>
    <r>
      <rPr>
        <sz val="10"/>
        <color rgb="FF00B000"/>
        <rFont val="Arial"/>
        <family val="2"/>
      </rPr>
      <t>negative</t>
    </r>
    <r>
      <rPr>
        <sz val="10"/>
        <color rgb="FF007600"/>
        <rFont val="Arial"/>
        <family val="2"/>
      </rPr>
      <t xml:space="preserve"> </t>
    </r>
    <r>
      <rPr>
        <sz val="10"/>
        <rFont val="Arial"/>
        <family val="2"/>
      </rPr>
      <t>calculated value</t>
    </r>
  </si>
  <si>
    <t>Corporation user input</t>
  </si>
  <si>
    <t>Demand estimation parameters</t>
  </si>
  <si>
    <t>Renewable system definition</t>
  </si>
  <si>
    <t>Investment-related data</t>
  </si>
  <si>
    <t>Replacement cost</t>
  </si>
  <si>
    <t>Investment-based subsidies</t>
  </si>
  <si>
    <t>Investment based incentive</t>
  </si>
  <si>
    <t>Capacity based incentive</t>
  </si>
  <si>
    <t>Investment tax credits</t>
  </si>
  <si>
    <t>Pellet price</t>
  </si>
  <si>
    <t>Pellet price annual growth</t>
  </si>
  <si>
    <t>EUR/kg</t>
  </si>
  <si>
    <t>Operation-related data</t>
  </si>
  <si>
    <t>Operation-based subsidies</t>
  </si>
  <si>
    <t>PBI escalation rate</t>
  </si>
  <si>
    <t>Production based incentive (PBI)</t>
  </si>
  <si>
    <t>Production tax credits (PTC)</t>
  </si>
  <si>
    <t>PTC escalation rate</t>
  </si>
  <si>
    <t>Fixed</t>
  </si>
  <si>
    <t>TOOL MODEL</t>
  </si>
  <si>
    <t>Renewable LCOHC</t>
  </si>
  <si>
    <t>Ref. system LCOHC</t>
  </si>
  <si>
    <t>Solar thermal</t>
  </si>
  <si>
    <t>EUR-cent/kWh</t>
  </si>
  <si>
    <t>tonnes CO2</t>
  </si>
  <si>
    <t>Constant</t>
  </si>
  <si>
    <t>Status</t>
  </si>
  <si>
    <t>Biomass system power output</t>
  </si>
  <si>
    <t>Ref. system power output</t>
  </si>
  <si>
    <t>Types</t>
  </si>
  <si>
    <t>Guidance</t>
  </si>
  <si>
    <t>Tentative</t>
  </si>
  <si>
    <t>Requested</t>
  </si>
  <si>
    <t>Confirmed</t>
  </si>
  <si>
    <t>Biomass system efficiency</t>
  </si>
  <si>
    <t>N/A</t>
  </si>
  <si>
    <t>Pellet LHV</t>
  </si>
  <si>
    <t>Pellet price year 1</t>
  </si>
  <si>
    <t>Pellet annual growth</t>
  </si>
  <si>
    <t>kWh/kg pellet</t>
  </si>
  <si>
    <t>Poland</t>
  </si>
  <si>
    <t>Simple payback time</t>
  </si>
  <si>
    <t>m2</t>
  </si>
  <si>
    <t>Lists for checks</t>
  </si>
  <si>
    <t>Lists for tools</t>
  </si>
  <si>
    <t>Natural gas HHV/LHV ratio</t>
  </si>
  <si>
    <t>Location parameters (including guidance)</t>
  </si>
  <si>
    <t>Electricity price (€/kWh)</t>
  </si>
  <si>
    <t>Electricity price annual growth (%)</t>
  </si>
  <si>
    <t>NG price (€/kWh(HHV))</t>
  </si>
  <si>
    <t>NG price annual growth (%)</t>
  </si>
  <si>
    <t>Oil price (€/l)</t>
  </si>
  <si>
    <t>Oil price annual growth (%)</t>
  </si>
  <si>
    <t>Constant parameters</t>
  </si>
  <si>
    <t>EUR//kWh</t>
  </si>
  <si>
    <t>Annual cooling demand per m2</t>
  </si>
  <si>
    <t>MWh</t>
  </si>
  <si>
    <t>Aux. energy ratio</t>
  </si>
  <si>
    <t>GSHP power output</t>
  </si>
  <si>
    <t>O&amp;M aux. generator</t>
  </si>
  <si>
    <t>kWh/m2·year</t>
  </si>
  <si>
    <t>Total demand</t>
  </si>
  <si>
    <t>Heating demand</t>
  </si>
  <si>
    <t>DHW demand</t>
  </si>
  <si>
    <t>Cooling demand</t>
  </si>
  <si>
    <t>Solar thermal energy production</t>
  </si>
  <si>
    <t>Auxiliary system energy production</t>
  </si>
  <si>
    <t>EUR/m2</t>
  </si>
  <si>
    <t>OPEX ST</t>
  </si>
  <si>
    <t>OPEX hybrid</t>
  </si>
  <si>
    <t>O&amp;M yearly cost ST</t>
  </si>
  <si>
    <t>O&amp;M yearly cost hybrid</t>
  </si>
  <si>
    <t>Feedstock yearly cost ST</t>
  </si>
  <si>
    <t>Feedstock yearly cost hybrid</t>
  </si>
  <si>
    <t>Total energy production (hybrid)</t>
  </si>
  <si>
    <t>FISCAL IMPLICATIONS ST</t>
  </si>
  <si>
    <t>FISCAL IMPLICATIONS hybrid</t>
  </si>
  <si>
    <t>Total deductible expenses ST</t>
  </si>
  <si>
    <t>Total deductible expenses hybrid</t>
  </si>
  <si>
    <t>Tax deduction ST</t>
  </si>
  <si>
    <t>Tax deduction hybrid</t>
  </si>
  <si>
    <t>LCoHC Renewable ST</t>
  </si>
  <si>
    <t>LCoHC Renewable hybrid</t>
  </si>
  <si>
    <t>Production present value ST</t>
  </si>
  <si>
    <t>Production present value hybrid</t>
  </si>
  <si>
    <t>Production NPV ST</t>
  </si>
  <si>
    <t>Production NPV hybrid</t>
  </si>
  <si>
    <t>Check ST</t>
  </si>
  <si>
    <t>Check hybrid</t>
  </si>
  <si>
    <t>OPEX NPV ST</t>
  </si>
  <si>
    <t>OPEX NPV hybrid</t>
  </si>
  <si>
    <t>OPEX present value ST</t>
  </si>
  <si>
    <t>OPEX present value hybrid</t>
  </si>
  <si>
    <t>Fiscal implications NPV ST</t>
  </si>
  <si>
    <t>Fiscal implications NPV hybrid</t>
  </si>
  <si>
    <t>Fiscal implications present value ST</t>
  </si>
  <si>
    <t>Fiscal implications present value hybrid</t>
  </si>
  <si>
    <t>Hybrid LCOHC</t>
  </si>
  <si>
    <t>Renewable cumulative costs ST</t>
  </si>
  <si>
    <t>Renewable cumulative costs hybrid</t>
  </si>
  <si>
    <t>Renewable costs NPV hybrid</t>
  </si>
  <si>
    <t>Project payback time hybrid</t>
  </si>
  <si>
    <t>Cumulative costs difference hybrid</t>
  </si>
  <si>
    <t>Project NPV hybrid</t>
  </si>
  <si>
    <t>Project IRR hybrid</t>
  </si>
  <si>
    <t>GHG emissions reduction hybrid</t>
  </si>
  <si>
    <t>Thermosiphon</t>
  </si>
  <si>
    <t>Electrical energy consumption ref. system</t>
  </si>
  <si>
    <t>Natural gas consumption renewable</t>
  </si>
  <si>
    <t>Natural gas consumption ref. system</t>
  </si>
  <si>
    <t>Oil consumption renewable</t>
  </si>
  <si>
    <t>Oil consumption ref. system</t>
  </si>
  <si>
    <t>Electrical energy consumption renewable</t>
  </si>
  <si>
    <t>Electrical energy consumption hybrid</t>
  </si>
  <si>
    <t>Natural gas consumption hybrid</t>
  </si>
  <si>
    <t>Oil consumption hybrid</t>
  </si>
  <si>
    <t>Solar thermal yield (kWh/year·m2)</t>
  </si>
  <si>
    <t>Daily DHW consumption</t>
  </si>
  <si>
    <t>liters/day</t>
  </si>
  <si>
    <t>Living area</t>
  </si>
  <si>
    <t>Insulation level</t>
  </si>
  <si>
    <t>Insulation levels</t>
  </si>
  <si>
    <t>Low</t>
  </si>
  <si>
    <t>Good</t>
  </si>
  <si>
    <t>Average</t>
  </si>
  <si>
    <t>Annual heating demand per m2</t>
  </si>
  <si>
    <t>kWh/liter</t>
  </si>
  <si>
    <t>Energy demand per DHW liter</t>
  </si>
  <si>
    <t>Heating demand per m2</t>
  </si>
  <si>
    <t>Cooling demand per m2</t>
  </si>
  <si>
    <t>Insulation quality</t>
  </si>
  <si>
    <t>DT (ºC)</t>
  </si>
  <si>
    <t>Energy services situation</t>
  </si>
  <si>
    <t>GSHP COP</t>
  </si>
  <si>
    <t>Oil consumption difference</t>
  </si>
  <si>
    <t>Natural gas consumption difference</t>
  </si>
  <si>
    <t>Electricity consumption difference</t>
  </si>
  <si>
    <t>Renewable cumulative costs (current demand-weighted)</t>
  </si>
  <si>
    <t>Renewable emissions (current demand-weighted)</t>
  </si>
  <si>
    <t>Economical lifetime</t>
  </si>
  <si>
    <t xml:space="preserve">                                                                                                 </t>
  </si>
  <si>
    <t xml:space="preserve">         </t>
  </si>
  <si>
    <t>Residual value</t>
  </si>
  <si>
    <t>LCoHC Renewable (including RV)</t>
  </si>
  <si>
    <t>Residual value (discounted last econ. Year)</t>
  </si>
  <si>
    <t>Hybrid LCOHC (incl. RV)</t>
  </si>
  <si>
    <t>LCoHC Renewable hybrid (incl. RV)</t>
  </si>
  <si>
    <t>LCoHC Renewable ST (incl. RV)</t>
  </si>
  <si>
    <t>Renewable LCOHC (incl. RV)</t>
  </si>
  <si>
    <t>NPV (incl. RV)</t>
  </si>
  <si>
    <t>IRR (incl. RV)</t>
  </si>
  <si>
    <t>Project NPV (incl. RV)</t>
  </si>
  <si>
    <t>Project NPV hybrid (incl. RV)</t>
  </si>
  <si>
    <t>Renewable costs NPV hybrid (incl. RV)</t>
  </si>
  <si>
    <t>Project IRR hybrid (incl. RV)</t>
  </si>
  <si>
    <t>LCoHC Renewable (incl. RV)</t>
  </si>
  <si>
    <t>Project IRR (incl. RV)</t>
  </si>
  <si>
    <t>RHC system</t>
  </si>
  <si>
    <t>Hybrid system</t>
  </si>
  <si>
    <t>Plot options:</t>
  </si>
  <si>
    <t>UI KEY:</t>
  </si>
  <si>
    <t>Tool KEY:</t>
  </si>
  <si>
    <t>How to use it?</t>
  </si>
  <si>
    <t>The tool has been developed using a colour pattern to help identify different technologies</t>
  </si>
  <si>
    <t>LCOHC output</t>
  </si>
  <si>
    <t>Financial parameters output</t>
  </si>
  <si>
    <t>Environmental parameters output</t>
  </si>
  <si>
    <t>What will I find in the output?</t>
  </si>
  <si>
    <t>The "Output" section in each technology's sheet is subdivided in three types:</t>
  </si>
  <si>
    <t>LCoHC</t>
  </si>
  <si>
    <t>Financial parameters</t>
  </si>
  <si>
    <t>Environmental parameters</t>
  </si>
  <si>
    <t>Levelized cost of heating and cooling results</t>
  </si>
  <si>
    <t>Payback, NPV and IRR results</t>
  </si>
  <si>
    <t>LCoHC output</t>
  </si>
  <si>
    <t>1. For Biomass, Heat Pump and Geothermal, three LCoHC results are given:</t>
  </si>
  <si>
    <r>
      <t xml:space="preserve">LCoHC for the RHC option </t>
    </r>
    <r>
      <rPr>
        <b/>
        <sz val="10"/>
        <color rgb="FFE5352C"/>
        <rFont val="Arial"/>
        <family val="2"/>
      </rPr>
      <t>excluding</t>
    </r>
    <r>
      <rPr>
        <b/>
        <sz val="10"/>
        <color theme="1"/>
        <rFont val="Arial"/>
        <family val="2"/>
      </rPr>
      <t xml:space="preserve"> residual value</t>
    </r>
  </si>
  <si>
    <r>
      <t xml:space="preserve">LCoHC for the RHC option </t>
    </r>
    <r>
      <rPr>
        <b/>
        <sz val="10"/>
        <color rgb="FFE5352C"/>
        <rFont val="Arial"/>
        <family val="2"/>
      </rPr>
      <t>including</t>
    </r>
    <r>
      <rPr>
        <b/>
        <sz val="10"/>
        <color theme="1"/>
        <rFont val="Arial"/>
        <family val="2"/>
      </rPr>
      <t xml:space="preserve"> residual value</t>
    </r>
  </si>
  <si>
    <t>LCoHC for the reference system</t>
  </si>
  <si>
    <t>2. For Solar Thermal, two additional results are given:</t>
  </si>
  <si>
    <t>LCoHC for a RHC / reference hybrid system (where RHC generates as much energy as possible and the reference system provides the remainder to satisfy all energy needs)</t>
  </si>
  <si>
    <t>Idem but including residual value</t>
  </si>
  <si>
    <t>2. For NPV and IRR two values are given: Including and excluding residual value</t>
  </si>
  <si>
    <t>1. For all technologies, three parameters have been considered: Simple payback time, net present value (NPV) and internal rate of return (IRR)</t>
  </si>
  <si>
    <t>3. Cumulative cash flow has been represented in a plot, where the payback time can be graphically identified</t>
  </si>
  <si>
    <t>Greenhouse gases (GHG) emissions reduction and energy resources consumption results</t>
  </si>
  <si>
    <t>1. GHG emissions reduction are provided for all technologies comparing reference system emissions with the RHC system ones</t>
  </si>
  <si>
    <t>2. Energy resources consumption difference is the result of comparing the reference system consumption with the RHC consumption for each energy source</t>
  </si>
  <si>
    <t>3. Additionally, energy resources consumption is represented in a plot where any "bar" on the right side (negative) means a reduction and any "bar" on the right side (positive) is an increase</t>
  </si>
  <si>
    <t>Solar thermal technologies</t>
  </si>
  <si>
    <t>Forced circulation</t>
  </si>
  <si>
    <t>LPG</t>
  </si>
  <si>
    <t>LPG price (€/kg)</t>
  </si>
  <si>
    <t>LPG price annual growth (%)</t>
  </si>
  <si>
    <t>LPG LHV</t>
  </si>
  <si>
    <t>LPG GHG emission factor</t>
  </si>
  <si>
    <t>kWh/kg</t>
  </si>
  <si>
    <t>LPG price</t>
  </si>
  <si>
    <t>LPG price year 1</t>
  </si>
  <si>
    <t>LPG price annual growth</t>
  </si>
  <si>
    <t>LPG consumption difference</t>
  </si>
  <si>
    <t>LPG consumption renewable</t>
  </si>
  <si>
    <t>LPG consumption ref. system</t>
  </si>
  <si>
    <t>DHW demand (kWh/l)</t>
  </si>
  <si>
    <t>Heating demand status</t>
  </si>
  <si>
    <t>DHW demand status</t>
  </si>
  <si>
    <t>Cooling demand status</t>
  </si>
  <si>
    <t>Current demand</t>
  </si>
  <si>
    <t>New demand</t>
  </si>
  <si>
    <t>Ratio current/total</t>
  </si>
  <si>
    <t>Ratio new/total</t>
  </si>
  <si>
    <t>Renewable cumulative costs (current demand weighted)</t>
  </si>
  <si>
    <t>Renewable costs NPV (current demand weighted)</t>
  </si>
  <si>
    <t>Renewable costs NPV (incl. RV) (current demand weighted)</t>
  </si>
  <si>
    <t>,</t>
  </si>
  <si>
    <t>Renewable emissions (current demand weighted)</t>
  </si>
  <si>
    <t xml:space="preserve">Cumulative costs difference </t>
  </si>
  <si>
    <t xml:space="preserve">GHG emissions reduction </t>
  </si>
  <si>
    <t xml:space="preserve">Electrical energy consumption renewable </t>
  </si>
  <si>
    <t>ASHP</t>
  </si>
  <si>
    <t>GSHP</t>
  </si>
  <si>
    <t>User input with guidance / default values</t>
  </si>
  <si>
    <t>ASHP COP</t>
  </si>
  <si>
    <t>Solar thermal yield</t>
  </si>
  <si>
    <t>Solar thermal yield per m2</t>
  </si>
  <si>
    <t>EUR/ year</t>
  </si>
  <si>
    <t>Ground Source Heat Pump; GSHP</t>
  </si>
  <si>
    <t>Air Source Heat Pump; ASHP</t>
  </si>
  <si>
    <t>EUR/kW</t>
  </si>
  <si>
    <t>Power</t>
  </si>
  <si>
    <t>EUR/kW/year</t>
  </si>
  <si>
    <t>System area</t>
  </si>
  <si>
    <t xml:space="preserve">Cost difference </t>
  </si>
  <si>
    <t>Cost difference (incl. RV)</t>
  </si>
  <si>
    <t>Residual value annual</t>
  </si>
  <si>
    <t>RESIDUAL VALUE hybrid</t>
  </si>
  <si>
    <t>RESIDUAL VALUE ST</t>
  </si>
  <si>
    <t>Residual Value NPV ST</t>
  </si>
  <si>
    <t>Residual Value NPV hybrid</t>
  </si>
  <si>
    <t>USER INTERFACE</t>
  </si>
  <si>
    <t>Energy services</t>
  </si>
  <si>
    <t>Energy services options</t>
  </si>
  <si>
    <t>I have and I want</t>
  </si>
  <si>
    <t>I do not have but I want</t>
  </si>
  <si>
    <t>I neither have nor want</t>
  </si>
  <si>
    <t>Cooling</t>
  </si>
  <si>
    <t>Heating</t>
  </si>
  <si>
    <t>DHW</t>
  </si>
  <si>
    <t>GSHP SCOP</t>
  </si>
  <si>
    <t>Select</t>
  </si>
  <si>
    <t>Guide#</t>
  </si>
  <si>
    <t>Energy source price</t>
  </si>
  <si>
    <t>SCOP</t>
  </si>
  <si>
    <t>Energy source price annual growth</t>
  </si>
  <si>
    <t>Replacement frequency</t>
  </si>
  <si>
    <t>GENERAL INPUT</t>
  </si>
  <si>
    <t>Select the user type. There are three options with some methodological differences in the LCoHC calculation:</t>
  </si>
  <si>
    <t>I. Person: For private individuals</t>
  </si>
  <si>
    <t>II. Corporation: For any user paying corporate taxes and VAT exempted</t>
  </si>
  <si>
    <t>The following table summarizes the methodological differences between users</t>
  </si>
  <si>
    <t>Corporate tax</t>
  </si>
  <si>
    <t>Debt effect on discount</t>
  </si>
  <si>
    <t>Subsidies</t>
  </si>
  <si>
    <t>Tax credits</t>
  </si>
  <si>
    <t>Six locations are available. They influence several parameters that are automatically selected in the tool.</t>
  </si>
  <si>
    <t>I. Austria</t>
  </si>
  <si>
    <t>II. Netherlands</t>
  </si>
  <si>
    <t>III. Poland</t>
  </si>
  <si>
    <t>IV. Portugal</t>
  </si>
  <si>
    <t>V. Spain</t>
  </si>
  <si>
    <t>VI. United Kingdom</t>
  </si>
  <si>
    <t>This section asks the user about the current energy services the reference system is providing and the ones they might want to have. This is done through a three-option formulaire:</t>
  </si>
  <si>
    <t xml:space="preserve">I. "I have and I want" means that the current (reference) system is providing this energy service and that it should be included for the renewable system </t>
  </si>
  <si>
    <t>II. "I do not have but I want" means that this energy energy service is not being currently provided by the reference system but should be included for the renewable system</t>
  </si>
  <si>
    <t>III. "I neither have nor want" means that this energy service is neither available nor desired.</t>
  </si>
  <si>
    <t>This question is asked for three services:</t>
  </si>
  <si>
    <t>I. DHW</t>
  </si>
  <si>
    <t>II. Space heating</t>
  </si>
  <si>
    <t>III. Space cooling</t>
  </si>
  <si>
    <t>Please note that not all the renewable energy technologies can provide all three energy services</t>
  </si>
  <si>
    <t>and solar thermal options)</t>
  </si>
  <si>
    <t>The following diagram shows the relationship between the four RHC technologies and the energy services considered in the tool</t>
  </si>
  <si>
    <t>Three enery sources are available for the reference system:</t>
  </si>
  <si>
    <t>I. Electricity</t>
  </si>
  <si>
    <t>II. Natural gas</t>
  </si>
  <si>
    <t>III. Oil</t>
  </si>
  <si>
    <t>III. LPG</t>
  </si>
  <si>
    <t>Default values and guidance can be found in the website version of the tool</t>
  </si>
  <si>
    <t>Current system power output in kW</t>
  </si>
  <si>
    <t>Daily DHW consumption has to be input as liters/day. Guidance (in liters/ person/ day) is provided in the website version of the tool considering three DHW usage scenarios:</t>
  </si>
  <si>
    <t>I. Intensive (daily shower, manual dishes, cooking water, regular bathing)</t>
  </si>
  <si>
    <t>II. Average (daily shower, manual dishes, some cooking water)</t>
  </si>
  <si>
    <t>III. Low (daily shower, washing hands)</t>
  </si>
  <si>
    <t>User input. Units should be m2</t>
  </si>
  <si>
    <t>User must select between three insulation levels</t>
  </si>
  <si>
    <t>Guidance for insulation level selection is given for all six locations in the website version of the tool</t>
  </si>
  <si>
    <t>The tool model uses WACC (weighted average cost of capital) for discounting purposes. WACC is calculated as:</t>
  </si>
  <si>
    <t>Where:</t>
  </si>
  <si>
    <t>D is the debt fraction (financed amount/total investment)</t>
  </si>
  <si>
    <t>Ke is the required return for the investor</t>
  </si>
  <si>
    <t>Kd is the cost of debt or interest rate</t>
  </si>
  <si>
    <t>TR is corporate tax rate</t>
  </si>
  <si>
    <t>Ke is a user input for which guidance is given in the website version of the tool</t>
  </si>
  <si>
    <t>D and Kd are inputs without guidance</t>
  </si>
  <si>
    <t>Default values for TR can be found in the website version of the tool</t>
  </si>
  <si>
    <t>Guidance for technical lifetime is given. The economic lifetime corresponds to the investment horizon for which financial parameters will be calculated</t>
  </si>
  <si>
    <t>The model does not consider reinvestments. This means that the economical life cannot be higher than the technical one</t>
  </si>
  <si>
    <t>GSHP-SPECIFIC INPUT</t>
  </si>
  <si>
    <t>Investment costs should include equipment, installation and civil works, permitting and engineering, fuel/heat storage</t>
  </si>
  <si>
    <t>Three types of investment-based subsidies are considered in the model:</t>
  </si>
  <si>
    <t>I. Investment-based incentive: Public administration pays back a percentage of the total investment</t>
  </si>
  <si>
    <t>II. Capacity-based incentive: Public administration pays back a part of the investment with a fixed €/kW ratio</t>
  </si>
  <si>
    <t>III. Investment tax-credits (only for corporations): Public administration gives back a percentage of the total investment as tax credits (the company will avoid paying taxes in the resulting amount)</t>
  </si>
  <si>
    <t>Two types of production-based are considered.</t>
  </si>
  <si>
    <t>I. Production-based incentive: Public administration will pay back a part of the operation costs with a fixed €/kWh ratio</t>
  </si>
  <si>
    <t>II. Production tax-credits (only for corporations): Public administration gives back a part of the operation costs (€/kWh) as tax credits (the company will avoid paying taxes in the resulting amount)</t>
  </si>
  <si>
    <t xml:space="preserve"> Each one needs three different inputs: 1. Current incentive (€/kWh); 2. Escalation rate (% yearly growth of the incentive); 3. Term (years)</t>
  </si>
  <si>
    <t>ASHP-SPECIFIC INPUT</t>
  </si>
  <si>
    <r>
      <t xml:space="preserve">SOLAR THERMAL
</t>
    </r>
    <r>
      <rPr>
        <b/>
        <u/>
        <sz val="10"/>
        <color theme="0"/>
        <rFont val="Arial"/>
        <family val="2"/>
      </rPr>
      <t>GUIDE
USER INTERFACE</t>
    </r>
  </si>
  <si>
    <t>Num solar collectors</t>
  </si>
  <si>
    <t>SOLAR THERMAL-SPECIFIC INPUT</t>
  </si>
  <si>
    <r>
      <t xml:space="preserve">BIOMASS
</t>
    </r>
    <r>
      <rPr>
        <b/>
        <u/>
        <sz val="10"/>
        <color theme="0"/>
        <rFont val="Arial"/>
        <family val="2"/>
      </rPr>
      <t>GUIDE
USER INTERFACE</t>
    </r>
  </si>
  <si>
    <t>BIOMASS-SPECIFIC INPUT</t>
  </si>
  <si>
    <t xml:space="preserve">System power output and efficiency must be plugged in by the user. </t>
  </si>
  <si>
    <t>Guidance on efficiencies can be found in the website version of tool</t>
  </si>
  <si>
    <t>Depreciation is considered for corporate users</t>
  </si>
  <si>
    <t>Links to subsidies webpages can be found in the website version of the tool</t>
  </si>
  <si>
    <t>Fixed O&amp;M: Guidance can be found in the website version of the tool</t>
  </si>
  <si>
    <t>Guidance for pellet price (€/kg)  can be found in the website version of the tool</t>
  </si>
  <si>
    <t>Guidance  can be found in the website version of the tool</t>
  </si>
  <si>
    <t>Guidance on the m2 of the collectors to be installed can be found in the website version of the tool</t>
  </si>
  <si>
    <t>Termosiphon systems should only be considered if the location selected is Portugal or Spain</t>
  </si>
  <si>
    <t>Investment costs include equipment, installation and civil works, permitting and engineering, fuel/heat storage</t>
  </si>
  <si>
    <t>Guidance on initial investment can be found in the website version of the tool</t>
  </si>
  <si>
    <t>ASHP power output</t>
  </si>
  <si>
    <t>ASHP SCOP</t>
  </si>
  <si>
    <t xml:space="preserve">System power output and efficiency (SCOP) must be plugged in by the user. </t>
  </si>
  <si>
    <r>
      <t xml:space="preserve">ASHP
</t>
    </r>
    <r>
      <rPr>
        <b/>
        <u/>
        <sz val="10"/>
        <color theme="0"/>
        <rFont val="Arial"/>
        <family val="2"/>
      </rPr>
      <t>GUIDE
USER INTERFACE</t>
    </r>
  </si>
  <si>
    <r>
      <t xml:space="preserve">GSHP
</t>
    </r>
    <r>
      <rPr>
        <b/>
        <u/>
        <sz val="10"/>
        <color theme="0"/>
        <rFont val="Arial"/>
        <family val="2"/>
      </rPr>
      <t>GUIDE
USER INTERFACE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</si>
</sst>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%"/>
    <numFmt numFmtId="166" formatCode="#,##0.0"/>
    <numFmt numFmtId="167" formatCode="0.0"/>
    <numFmt numFmtId="168" formatCode="#,##0.000"/>
    <numFmt numFmtId="169" formatCode="0.000%"/>
    <numFmt numFmtId="170" formatCode="#,##0.0000"/>
    <numFmt numFmtId="171" formatCode="0.00000"/>
    <numFmt numFmtId="172" formatCode="0.00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FF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sz val="10"/>
      <color rgb="FF0000FF"/>
      <name val="Arial"/>
      <family val="2"/>
    </font>
    <font>
      <b/>
      <i/>
      <sz val="10"/>
      <name val="Arial"/>
      <family val="2"/>
    </font>
    <font>
      <sz val="10"/>
      <color rgb="FFE5352C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003301"/>
      <name val="Arial"/>
      <family val="2"/>
    </font>
    <font>
      <b/>
      <sz val="10"/>
      <color rgb="FF00B000"/>
      <name val="Arial"/>
      <family val="2"/>
    </font>
    <font>
      <b/>
      <sz val="10"/>
      <color rgb="FF003301"/>
      <name val="Arial"/>
      <family val="2"/>
    </font>
    <font>
      <sz val="10"/>
      <color theme="0" tint="-0.14999847407452621"/>
      <name val="Arial"/>
      <family val="2"/>
    </font>
    <font>
      <sz val="10"/>
      <color rgb="FF00B000"/>
      <name val="Arial"/>
      <family val="2"/>
    </font>
    <font>
      <sz val="10"/>
      <color theme="8" tint="-0.499984740745262"/>
      <name val="Arial"/>
      <family val="2"/>
    </font>
    <font>
      <sz val="10"/>
      <color rgb="FF007600"/>
      <name val="Arial"/>
      <family val="2"/>
    </font>
    <font>
      <sz val="10"/>
      <color theme="9" tint="-0.499984740745262"/>
      <name val="Arial"/>
      <family val="2"/>
    </font>
    <font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9" tint="-0.249977111117893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0"/>
      <color rgb="FFE5352C"/>
      <name val="Arial"/>
      <family val="2"/>
    </font>
    <font>
      <b/>
      <u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5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0"/>
      <name val="Arial"/>
      <family val="2"/>
    </font>
    <font>
      <u/>
      <sz val="11"/>
      <color theme="1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17375E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6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hair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hair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5352C"/>
      </top>
      <bottom/>
      <diagonal/>
    </border>
    <border>
      <left/>
      <right/>
      <top/>
      <bottom style="medium">
        <color rgb="FFE5352C"/>
      </bottom>
      <diagonal/>
    </border>
    <border>
      <left/>
      <right style="medium">
        <color rgb="FFE5352C"/>
      </right>
      <top style="medium">
        <color rgb="FFE5352C"/>
      </top>
      <bottom/>
      <diagonal/>
    </border>
    <border>
      <left/>
      <right style="medium">
        <color rgb="FFE5352C"/>
      </right>
      <top/>
      <bottom/>
      <diagonal/>
    </border>
    <border>
      <left/>
      <right style="medium">
        <color rgb="FFE5352C"/>
      </right>
      <top/>
      <bottom style="medium">
        <color rgb="FFE5352C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E5352C"/>
      </left>
      <right/>
      <top style="medium">
        <color rgb="FFE5352C"/>
      </top>
      <bottom/>
      <diagonal/>
    </border>
    <border>
      <left style="medium">
        <color rgb="FFE5352C"/>
      </left>
      <right/>
      <top/>
      <bottom/>
      <diagonal/>
    </border>
    <border>
      <left style="medium">
        <color rgb="FFE5352C"/>
      </left>
      <right/>
      <top/>
      <bottom style="medium">
        <color rgb="FFE5352C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auto="1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35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548">
    <xf numFmtId="0" fontId="0" fillId="0" borderId="0" xfId="0"/>
    <xf numFmtId="0" fontId="3" fillId="3" borderId="1" xfId="0" applyFont="1" applyFill="1" applyBorder="1"/>
    <xf numFmtId="0" fontId="3" fillId="2" borderId="0" xfId="0" applyFont="1" applyFill="1"/>
    <xf numFmtId="0" fontId="4" fillId="3" borderId="1" xfId="0" applyFont="1" applyFill="1" applyBorder="1"/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5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center" vertical="center"/>
    </xf>
    <xf numFmtId="167" fontId="15" fillId="2" borderId="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vertical="center"/>
    </xf>
    <xf numFmtId="0" fontId="6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9" fontId="18" fillId="2" borderId="0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7" fillId="2" borderId="0" xfId="0" applyFont="1" applyFill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0" fontId="5" fillId="2" borderId="4" xfId="2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vertical="center"/>
    </xf>
    <xf numFmtId="0" fontId="10" fillId="2" borderId="1" xfId="3" applyFont="1" applyFill="1" applyBorder="1" applyAlignment="1">
      <alignment vertical="center"/>
    </xf>
    <xf numFmtId="4" fontId="19" fillId="2" borderId="0" xfId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9" fontId="20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6" fillId="2" borderId="4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vertical="center"/>
    </xf>
    <xf numFmtId="3" fontId="19" fillId="2" borderId="0" xfId="0" applyNumberFormat="1" applyFont="1" applyFill="1" applyBorder="1" applyAlignment="1">
      <alignment horizontal="center" vertical="center"/>
    </xf>
    <xf numFmtId="9" fontId="20" fillId="2" borderId="0" xfId="2" applyFont="1" applyFill="1" applyBorder="1" applyAlignment="1">
      <alignment horizontal="center" vertical="center"/>
    </xf>
    <xf numFmtId="10" fontId="5" fillId="2" borderId="0" xfId="2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66" fontId="10" fillId="2" borderId="0" xfId="0" applyNumberFormat="1" applyFont="1" applyFill="1" applyBorder="1" applyAlignment="1">
      <alignment horizontal="center" vertical="center"/>
    </xf>
    <xf numFmtId="168" fontId="10" fillId="2" borderId="0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169" fontId="3" fillId="2" borderId="0" xfId="2" applyNumberFormat="1" applyFont="1" applyFill="1" applyBorder="1" applyAlignment="1">
      <alignment vertical="center"/>
    </xf>
    <xf numFmtId="0" fontId="4" fillId="2" borderId="0" xfId="0" applyFont="1" applyFill="1" applyBorder="1"/>
    <xf numFmtId="3" fontId="3" fillId="2" borderId="0" xfId="0" applyNumberFormat="1" applyFont="1" applyFill="1" applyAlignment="1">
      <alignment horizontal="center" vertical="center"/>
    </xf>
    <xf numFmtId="167" fontId="10" fillId="2" borderId="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3" fontId="3" fillId="2" borderId="0" xfId="0" applyNumberFormat="1" applyFont="1" applyFill="1"/>
    <xf numFmtId="1" fontId="21" fillId="2" borderId="0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165" fontId="5" fillId="2" borderId="4" xfId="2" applyNumberFormat="1" applyFont="1" applyFill="1" applyBorder="1" applyAlignment="1">
      <alignment horizontal="center" vertical="center"/>
    </xf>
    <xf numFmtId="170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/>
    <xf numFmtId="2" fontId="23" fillId="8" borderId="5" xfId="0" applyNumberFormat="1" applyFont="1" applyFill="1" applyBorder="1" applyAlignment="1">
      <alignment horizontal="center" vertical="center" wrapText="1"/>
    </xf>
    <xf numFmtId="165" fontId="23" fillId="8" borderId="5" xfId="2" applyNumberFormat="1" applyFont="1" applyFill="1" applyBorder="1" applyAlignment="1">
      <alignment horizontal="center" vertical="center" wrapText="1"/>
    </xf>
    <xf numFmtId="165" fontId="3" fillId="2" borderId="6" xfId="2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/>
    </xf>
    <xf numFmtId="168" fontId="5" fillId="2" borderId="4" xfId="0" applyNumberFormat="1" applyFont="1" applyFill="1" applyBorder="1" applyAlignment="1">
      <alignment horizontal="center" vertical="center"/>
    </xf>
    <xf numFmtId="8" fontId="3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23" fillId="8" borderId="7" xfId="0" applyFont="1" applyFill="1" applyBorder="1" applyAlignment="1">
      <alignment horizontal="center" vertical="center" wrapText="1"/>
    </xf>
    <xf numFmtId="168" fontId="5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5" fontId="5" fillId="2" borderId="0" xfId="2" applyNumberFormat="1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horizontal="center" vertical="center"/>
    </xf>
    <xf numFmtId="166" fontId="5" fillId="2" borderId="4" xfId="2" applyNumberFormat="1" applyFont="1" applyFill="1" applyBorder="1" applyAlignment="1">
      <alignment horizontal="center" vertical="center"/>
    </xf>
    <xf numFmtId="166" fontId="5" fillId="2" borderId="0" xfId="2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5" fillId="2" borderId="1" xfId="0" applyFont="1" applyFill="1" applyBorder="1"/>
    <xf numFmtId="0" fontId="5" fillId="2" borderId="0" xfId="0" applyFont="1" applyFill="1" applyBorder="1"/>
    <xf numFmtId="0" fontId="5" fillId="2" borderId="20" xfId="0" applyFont="1" applyFill="1" applyBorder="1" applyAlignment="1">
      <alignment horizontal="center" vertical="center"/>
    </xf>
    <xf numFmtId="0" fontId="13" fillId="7" borderId="21" xfId="2" applyNumberFormat="1" applyFont="1" applyFill="1" applyBorder="1" applyAlignment="1">
      <alignment horizontal="center" vertical="center"/>
    </xf>
    <xf numFmtId="0" fontId="13" fillId="7" borderId="22" xfId="2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6" fillId="7" borderId="25" xfId="2" applyNumberFormat="1" applyFont="1" applyFill="1" applyBorder="1" applyAlignment="1">
      <alignment horizontal="center" vertical="center"/>
    </xf>
    <xf numFmtId="2" fontId="26" fillId="7" borderId="26" xfId="2" applyNumberFormat="1" applyFont="1" applyFill="1" applyBorder="1" applyAlignment="1">
      <alignment horizontal="center" vertical="center"/>
    </xf>
    <xf numFmtId="0" fontId="13" fillId="7" borderId="25" xfId="2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2" fontId="25" fillId="9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6" fillId="7" borderId="27" xfId="2" applyNumberFormat="1" applyFont="1" applyFill="1" applyBorder="1" applyAlignment="1">
      <alignment horizontal="center" vertical="center"/>
    </xf>
    <xf numFmtId="0" fontId="26" fillId="7" borderId="30" xfId="2" applyNumberFormat="1" applyFont="1" applyFill="1" applyBorder="1" applyAlignment="1">
      <alignment horizontal="center" vertical="center"/>
    </xf>
    <xf numFmtId="0" fontId="24" fillId="7" borderId="25" xfId="2" applyNumberFormat="1" applyFont="1" applyFill="1" applyBorder="1" applyAlignment="1">
      <alignment horizontal="center" vertical="center"/>
    </xf>
    <xf numFmtId="0" fontId="24" fillId="7" borderId="27" xfId="2" applyNumberFormat="1" applyFont="1" applyFill="1" applyBorder="1" applyAlignment="1">
      <alignment horizontal="center" vertical="center"/>
    </xf>
    <xf numFmtId="3" fontId="26" fillId="7" borderId="26" xfId="2" applyNumberFormat="1" applyFont="1" applyFill="1" applyBorder="1" applyAlignment="1">
      <alignment horizontal="center" vertical="center"/>
    </xf>
    <xf numFmtId="0" fontId="26" fillId="7" borderId="44" xfId="2" applyNumberFormat="1" applyFont="1" applyFill="1" applyBorder="1" applyAlignment="1">
      <alignment horizontal="center" vertical="center"/>
    </xf>
    <xf numFmtId="0" fontId="24" fillId="7" borderId="30" xfId="2" applyNumberFormat="1" applyFont="1" applyFill="1" applyBorder="1" applyAlignment="1">
      <alignment horizontal="center" vertical="center"/>
    </xf>
    <xf numFmtId="165" fontId="26" fillId="7" borderId="31" xfId="2" applyNumberFormat="1" applyFont="1" applyFill="1" applyBorder="1" applyAlignment="1">
      <alignment horizontal="center" vertical="center"/>
    </xf>
    <xf numFmtId="3" fontId="26" fillId="7" borderId="52" xfId="2" applyNumberFormat="1" applyFont="1" applyFill="1" applyBorder="1" applyAlignment="1">
      <alignment horizontal="center" vertical="center"/>
    </xf>
    <xf numFmtId="0" fontId="26" fillId="7" borderId="53" xfId="2" applyNumberFormat="1" applyFont="1" applyFill="1" applyBorder="1" applyAlignment="1">
      <alignment horizontal="center" vertical="center"/>
    </xf>
    <xf numFmtId="0" fontId="26" fillId="7" borderId="56" xfId="2" applyNumberFormat="1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23" fillId="8" borderId="5" xfId="2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165" fontId="29" fillId="2" borderId="0" xfId="2" applyNumberFormat="1" applyFont="1" applyFill="1" applyBorder="1" applyAlignment="1">
      <alignment horizontal="center" vertical="center"/>
    </xf>
    <xf numFmtId="2" fontId="29" fillId="2" borderId="0" xfId="0" applyNumberFormat="1" applyFont="1" applyFill="1" applyBorder="1" applyAlignment="1">
      <alignment horizontal="center" vertical="center"/>
    </xf>
    <xf numFmtId="4" fontId="29" fillId="2" borderId="5" xfId="0" applyNumberFormat="1" applyFont="1" applyFill="1" applyBorder="1" applyAlignment="1">
      <alignment horizontal="center" vertical="center"/>
    </xf>
    <xf numFmtId="3" fontId="29" fillId="2" borderId="0" xfId="0" applyNumberFormat="1" applyFont="1" applyFill="1" applyAlignment="1">
      <alignment horizontal="center" vertical="center"/>
    </xf>
    <xf numFmtId="165" fontId="29" fillId="2" borderId="0" xfId="2" applyNumberFormat="1" applyFont="1" applyFill="1" applyAlignment="1">
      <alignment horizontal="center" vertical="center"/>
    </xf>
    <xf numFmtId="2" fontId="29" fillId="2" borderId="0" xfId="0" applyNumberFormat="1" applyFont="1" applyFill="1" applyAlignment="1">
      <alignment horizontal="center" vertical="center"/>
    </xf>
    <xf numFmtId="1" fontId="29" fillId="2" borderId="0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9" fontId="29" fillId="2" borderId="0" xfId="0" applyNumberFormat="1" applyFont="1" applyFill="1" applyBorder="1" applyAlignment="1">
      <alignment horizontal="center" vertical="center"/>
    </xf>
    <xf numFmtId="3" fontId="29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30" fillId="6" borderId="0" xfId="0" applyFont="1" applyFill="1" applyAlignment="1">
      <alignment vertical="center"/>
    </xf>
    <xf numFmtId="0" fontId="3" fillId="2" borderId="62" xfId="0" applyFont="1" applyFill="1" applyBorder="1"/>
    <xf numFmtId="0" fontId="3" fillId="2" borderId="63" xfId="0" applyFont="1" applyFill="1" applyBorder="1"/>
    <xf numFmtId="0" fontId="3" fillId="2" borderId="64" xfId="0" applyFont="1" applyFill="1" applyBorder="1"/>
    <xf numFmtId="0" fontId="3" fillId="2" borderId="65" xfId="0" applyFont="1" applyFill="1" applyBorder="1"/>
    <xf numFmtId="0" fontId="3" fillId="2" borderId="66" xfId="0" applyFont="1" applyFill="1" applyBorder="1"/>
    <xf numFmtId="0" fontId="3" fillId="2" borderId="12" xfId="0" applyFont="1" applyFill="1" applyBorder="1"/>
    <xf numFmtId="0" fontId="3" fillId="2" borderId="11" xfId="0" applyFont="1" applyFill="1" applyBorder="1"/>
    <xf numFmtId="0" fontId="3" fillId="2" borderId="46" xfId="0" applyFont="1" applyFill="1" applyBorder="1" applyAlignment="1">
      <alignment vertical="center"/>
    </xf>
    <xf numFmtId="0" fontId="23" fillId="8" borderId="67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left" vertical="center"/>
    </xf>
    <xf numFmtId="0" fontId="4" fillId="11" borderId="12" xfId="0" applyFont="1" applyFill="1" applyBorder="1" applyAlignment="1">
      <alignment vertical="center"/>
    </xf>
    <xf numFmtId="0" fontId="29" fillId="2" borderId="0" xfId="2" applyNumberFormat="1" applyFont="1" applyFill="1" applyBorder="1" applyAlignment="1">
      <alignment horizontal="center" vertical="center"/>
    </xf>
    <xf numFmtId="0" fontId="3" fillId="13" borderId="0" xfId="0" applyFont="1" applyFill="1"/>
    <xf numFmtId="0" fontId="31" fillId="13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69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11" borderId="1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26" fillId="7" borderId="25" xfId="2" applyNumberFormat="1" applyFont="1" applyFill="1" applyBorder="1" applyAlignment="1">
      <alignment horizontal="center" vertical="center"/>
    </xf>
    <xf numFmtId="0" fontId="24" fillId="7" borderId="25" xfId="2" applyNumberFormat="1" applyFont="1" applyFill="1" applyBorder="1" applyAlignment="1">
      <alignment horizontal="center" vertical="center"/>
    </xf>
    <xf numFmtId="0" fontId="24" fillId="7" borderId="27" xfId="2" applyNumberFormat="1" applyFont="1" applyFill="1" applyBorder="1" applyAlignment="1">
      <alignment horizontal="center" vertical="center"/>
    </xf>
    <xf numFmtId="0" fontId="26" fillId="7" borderId="27" xfId="2" applyNumberFormat="1" applyFont="1" applyFill="1" applyBorder="1" applyAlignment="1">
      <alignment horizontal="center" vertical="center"/>
    </xf>
    <xf numFmtId="0" fontId="24" fillId="7" borderId="30" xfId="2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6" fillId="7" borderId="30" xfId="2" applyNumberFormat="1" applyFont="1" applyFill="1" applyBorder="1" applyAlignment="1">
      <alignment horizontal="center" vertical="center"/>
    </xf>
    <xf numFmtId="0" fontId="26" fillId="7" borderId="44" xfId="2" applyNumberFormat="1" applyFont="1" applyFill="1" applyBorder="1" applyAlignment="1">
      <alignment horizontal="center" vertical="center"/>
    </xf>
    <xf numFmtId="0" fontId="13" fillId="7" borderId="25" xfId="2" applyNumberFormat="1" applyFont="1" applyFill="1" applyBorder="1" applyAlignment="1">
      <alignment horizontal="center" vertical="center"/>
    </xf>
    <xf numFmtId="0" fontId="26" fillId="7" borderId="56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 wrapText="1"/>
    </xf>
    <xf numFmtId="0" fontId="4" fillId="14" borderId="11" xfId="0" applyFont="1" applyFill="1" applyBorder="1" applyAlignment="1">
      <alignment vertical="center"/>
    </xf>
    <xf numFmtId="0" fontId="4" fillId="14" borderId="0" xfId="0" applyFont="1" applyFill="1" applyBorder="1" applyAlignment="1">
      <alignment vertical="center"/>
    </xf>
    <xf numFmtId="0" fontId="4" fillId="14" borderId="12" xfId="0" applyFont="1" applyFill="1" applyBorder="1" applyAlignment="1">
      <alignment vertical="center"/>
    </xf>
    <xf numFmtId="168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26" fillId="7" borderId="25" xfId="2" applyNumberFormat="1" applyFont="1" applyFill="1" applyBorder="1" applyAlignment="1">
      <alignment horizontal="center" vertical="center"/>
    </xf>
    <xf numFmtId="0" fontId="24" fillId="7" borderId="25" xfId="2" applyNumberFormat="1" applyFont="1" applyFill="1" applyBorder="1" applyAlignment="1">
      <alignment horizontal="center" vertical="center"/>
    </xf>
    <xf numFmtId="0" fontId="26" fillId="7" borderId="27" xfId="2" applyNumberFormat="1" applyFont="1" applyFill="1" applyBorder="1" applyAlignment="1">
      <alignment horizontal="center" vertical="center"/>
    </xf>
    <xf numFmtId="0" fontId="24" fillId="7" borderId="30" xfId="2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6" fillId="7" borderId="30" xfId="2" applyNumberFormat="1" applyFont="1" applyFill="1" applyBorder="1" applyAlignment="1">
      <alignment horizontal="center" vertical="center"/>
    </xf>
    <xf numFmtId="0" fontId="26" fillId="7" borderId="44" xfId="2" applyNumberFormat="1" applyFont="1" applyFill="1" applyBorder="1" applyAlignment="1">
      <alignment horizontal="center" vertical="center"/>
    </xf>
    <xf numFmtId="0" fontId="13" fillId="7" borderId="25" xfId="2" applyNumberFormat="1" applyFont="1" applyFill="1" applyBorder="1" applyAlignment="1">
      <alignment horizontal="center" vertical="center"/>
    </xf>
    <xf numFmtId="0" fontId="26" fillId="7" borderId="56" xfId="2" applyNumberFormat="1" applyFont="1" applyFill="1" applyBorder="1" applyAlignment="1">
      <alignment horizontal="center" vertical="center"/>
    </xf>
    <xf numFmtId="0" fontId="26" fillId="7" borderId="31" xfId="2" applyNumberFormat="1" applyFont="1" applyFill="1" applyBorder="1" applyAlignment="1">
      <alignment horizontal="center" vertical="center"/>
    </xf>
    <xf numFmtId="0" fontId="3" fillId="2" borderId="69" xfId="0" applyFont="1" applyFill="1" applyBorder="1"/>
    <xf numFmtId="0" fontId="3" fillId="2" borderId="14" xfId="0" applyFont="1" applyFill="1" applyBorder="1"/>
    <xf numFmtId="0" fontId="26" fillId="7" borderId="25" xfId="2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vertical="center"/>
    </xf>
    <xf numFmtId="0" fontId="31" fillId="15" borderId="0" xfId="0" applyFont="1" applyFill="1" applyAlignment="1">
      <alignment vertical="center"/>
    </xf>
    <xf numFmtId="0" fontId="3" fillId="15" borderId="0" xfId="0" applyFont="1" applyFill="1"/>
    <xf numFmtId="0" fontId="31" fillId="16" borderId="0" xfId="0" applyFont="1" applyFill="1" applyAlignment="1">
      <alignment vertical="center"/>
    </xf>
    <xf numFmtId="0" fontId="3" fillId="16" borderId="0" xfId="0" applyFont="1" applyFill="1"/>
    <xf numFmtId="0" fontId="5" fillId="2" borderId="1" xfId="0" applyFont="1" applyFill="1" applyBorder="1"/>
    <xf numFmtId="0" fontId="6" fillId="2" borderId="1" xfId="3" applyFont="1" applyFill="1" applyBorder="1" applyAlignment="1">
      <alignment vertical="center"/>
    </xf>
    <xf numFmtId="2" fontId="23" fillId="8" borderId="5" xfId="2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23" fillId="8" borderId="0" xfId="2" applyNumberFormat="1" applyFont="1" applyFill="1" applyBorder="1" applyAlignment="1">
      <alignment horizontal="center" vertical="center" wrapText="1"/>
    </xf>
    <xf numFmtId="0" fontId="13" fillId="7" borderId="25" xfId="2" applyNumberFormat="1" applyFont="1" applyFill="1" applyBorder="1" applyAlignment="1">
      <alignment horizontal="center" vertical="center"/>
    </xf>
    <xf numFmtId="0" fontId="26" fillId="7" borderId="25" xfId="2" applyNumberFormat="1" applyFont="1" applyFill="1" applyBorder="1" applyAlignment="1">
      <alignment horizontal="center" vertical="center"/>
    </xf>
    <xf numFmtId="0" fontId="26" fillId="7" borderId="27" xfId="2" applyNumberFormat="1" applyFont="1" applyFill="1" applyBorder="1" applyAlignment="1">
      <alignment horizontal="center" vertical="center"/>
    </xf>
    <xf numFmtId="166" fontId="3" fillId="2" borderId="0" xfId="0" applyNumberFormat="1" applyFont="1" applyFill="1" applyBorder="1"/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29" fillId="2" borderId="5" xfId="0" applyNumberFormat="1" applyFont="1" applyFill="1" applyBorder="1" applyAlignment="1">
      <alignment horizontal="center" vertical="center"/>
    </xf>
    <xf numFmtId="2" fontId="23" fillId="8" borderId="3" xfId="0" applyNumberFormat="1" applyFont="1" applyFill="1" applyBorder="1" applyAlignment="1">
      <alignment horizontal="center" vertical="center" wrapText="1"/>
    </xf>
    <xf numFmtId="1" fontId="23" fillId="8" borderId="3" xfId="0" applyNumberFormat="1" applyFont="1" applyFill="1" applyBorder="1" applyAlignment="1">
      <alignment horizontal="center" vertical="center" wrapText="1"/>
    </xf>
    <xf numFmtId="168" fontId="29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/>
    <xf numFmtId="0" fontId="26" fillId="7" borderId="25" xfId="2" applyNumberFormat="1" applyFont="1" applyFill="1" applyBorder="1" applyAlignment="1">
      <alignment horizontal="center" vertical="center"/>
    </xf>
    <xf numFmtId="0" fontId="26" fillId="7" borderId="44" xfId="2" applyNumberFormat="1" applyFont="1" applyFill="1" applyBorder="1" applyAlignment="1">
      <alignment horizontal="center" vertical="center"/>
    </xf>
    <xf numFmtId="0" fontId="24" fillId="7" borderId="25" xfId="2" applyNumberFormat="1" applyFont="1" applyFill="1" applyBorder="1" applyAlignment="1">
      <alignment horizontal="center" vertical="center"/>
    </xf>
    <xf numFmtId="0" fontId="24" fillId="7" borderId="27" xfId="2" applyNumberFormat="1" applyFont="1" applyFill="1" applyBorder="1" applyAlignment="1">
      <alignment horizontal="center" vertical="center"/>
    </xf>
    <xf numFmtId="0" fontId="26" fillId="7" borderId="30" xfId="2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6" fillId="7" borderId="56" xfId="2" applyNumberFormat="1" applyFont="1" applyFill="1" applyBorder="1" applyAlignment="1">
      <alignment horizontal="center" vertical="center"/>
    </xf>
    <xf numFmtId="0" fontId="24" fillId="7" borderId="30" xfId="2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0" fontId="3" fillId="2" borderId="73" xfId="0" applyFont="1" applyFill="1" applyBorder="1"/>
    <xf numFmtId="0" fontId="3" fillId="2" borderId="78" xfId="0" applyFont="1" applyFill="1" applyBorder="1"/>
    <xf numFmtId="0" fontId="3" fillId="17" borderId="0" xfId="0" applyFont="1" applyFill="1"/>
    <xf numFmtId="0" fontId="26" fillId="7" borderId="83" xfId="2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2" borderId="24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1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2" fontId="3" fillId="2" borderId="12" xfId="0" applyNumberFormat="1" applyFont="1" applyFill="1" applyBorder="1"/>
    <xf numFmtId="4" fontId="10" fillId="2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center" vertical="center"/>
    </xf>
    <xf numFmtId="0" fontId="0" fillId="2" borderId="0" xfId="0" applyFill="1"/>
    <xf numFmtId="0" fontId="30" fillId="2" borderId="0" xfId="0" applyFont="1" applyFill="1" applyAlignment="1">
      <alignment vertical="center"/>
    </xf>
    <xf numFmtId="0" fontId="2" fillId="2" borderId="0" xfId="0" applyFont="1" applyFill="1"/>
    <xf numFmtId="0" fontId="5" fillId="2" borderId="46" xfId="0" applyFont="1" applyFill="1" applyBorder="1" applyAlignment="1">
      <alignment vertical="center"/>
    </xf>
    <xf numFmtId="0" fontId="31" fillId="17" borderId="0" xfId="0" applyFont="1" applyFill="1" applyAlignment="1">
      <alignment vertical="center"/>
    </xf>
    <xf numFmtId="0" fontId="4" fillId="13" borderId="0" xfId="0" applyFont="1" applyFill="1" applyBorder="1" applyAlignment="1">
      <alignment vertical="center"/>
    </xf>
    <xf numFmtId="0" fontId="4" fillId="16" borderId="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4" fillId="15" borderId="78" xfId="0" applyFont="1" applyFill="1" applyBorder="1" applyAlignment="1">
      <alignment vertical="center"/>
    </xf>
    <xf numFmtId="0" fontId="5" fillId="2" borderId="73" xfId="0" applyFont="1" applyFill="1" applyBorder="1"/>
    <xf numFmtId="0" fontId="32" fillId="6" borderId="0" xfId="0" applyFont="1" applyFill="1"/>
    <xf numFmtId="0" fontId="3" fillId="6" borderId="0" xfId="0" applyFont="1" applyFill="1"/>
    <xf numFmtId="0" fontId="21" fillId="2" borderId="0" xfId="0" applyFont="1" applyFill="1" applyBorder="1"/>
    <xf numFmtId="2" fontId="21" fillId="2" borderId="0" xfId="0" applyNumberFormat="1" applyFont="1" applyFill="1" applyBorder="1"/>
    <xf numFmtId="0" fontId="3" fillId="2" borderId="13" xfId="0" applyFont="1" applyFill="1" applyBorder="1"/>
    <xf numFmtId="0" fontId="3" fillId="2" borderId="70" xfId="0" applyFont="1" applyFill="1" applyBorder="1"/>
    <xf numFmtId="0" fontId="3" fillId="2" borderId="71" xfId="0" applyFont="1" applyFill="1" applyBorder="1"/>
    <xf numFmtId="0" fontId="3" fillId="2" borderId="72" xfId="0" applyFont="1" applyFill="1" applyBorder="1"/>
    <xf numFmtId="0" fontId="33" fillId="2" borderId="0" xfId="0" applyFont="1" applyFill="1"/>
    <xf numFmtId="0" fontId="4" fillId="10" borderId="0" xfId="0" applyFont="1" applyFill="1"/>
    <xf numFmtId="0" fontId="2" fillId="10" borderId="0" xfId="0" applyFont="1" applyFill="1"/>
    <xf numFmtId="0" fontId="4" fillId="2" borderId="0" xfId="0" applyFont="1" applyFill="1"/>
    <xf numFmtId="0" fontId="26" fillId="7" borderId="25" xfId="2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/>
    <xf numFmtId="0" fontId="4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13" fillId="7" borderId="25" xfId="2" applyNumberFormat="1" applyFont="1" applyFill="1" applyBorder="1" applyAlignment="1">
      <alignment horizontal="center" vertical="center"/>
    </xf>
    <xf numFmtId="0" fontId="26" fillId="7" borderId="25" xfId="2" applyNumberFormat="1" applyFont="1" applyFill="1" applyBorder="1" applyAlignment="1">
      <alignment horizontal="center" vertical="center"/>
    </xf>
    <xf numFmtId="1" fontId="36" fillId="18" borderId="3" xfId="0" applyNumberFormat="1" applyFont="1" applyFill="1" applyBorder="1" applyAlignment="1">
      <alignment horizontal="center" vertical="center" wrapText="1"/>
    </xf>
    <xf numFmtId="0" fontId="26" fillId="7" borderId="30" xfId="2" quotePrefix="1" applyNumberFormat="1" applyFont="1" applyFill="1" applyBorder="1" applyAlignment="1">
      <alignment horizontal="center" vertical="center"/>
    </xf>
    <xf numFmtId="1" fontId="29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/>
    <xf numFmtId="171" fontId="23" fillId="8" borderId="3" xfId="0" applyNumberFormat="1" applyFont="1" applyFill="1" applyBorder="1" applyAlignment="1">
      <alignment horizontal="center" vertical="center" wrapText="1"/>
    </xf>
    <xf numFmtId="172" fontId="23" fillId="2" borderId="3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0" fontId="13" fillId="7" borderId="25" xfId="2" applyNumberFormat="1" applyFont="1" applyFill="1" applyBorder="1" applyAlignment="1">
      <alignment horizontal="center" vertical="center"/>
    </xf>
    <xf numFmtId="0" fontId="26" fillId="7" borderId="25" xfId="2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4" fillId="7" borderId="25" xfId="2" applyNumberFormat="1" applyFont="1" applyFill="1" applyBorder="1" applyAlignment="1">
      <alignment horizontal="center" vertical="center"/>
    </xf>
    <xf numFmtId="0" fontId="24" fillId="7" borderId="27" xfId="2" applyNumberFormat="1" applyFont="1" applyFill="1" applyBorder="1" applyAlignment="1">
      <alignment horizontal="center" vertical="center"/>
    </xf>
    <xf numFmtId="0" fontId="24" fillId="7" borderId="30" xfId="2" applyNumberFormat="1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24" fillId="2" borderId="88" xfId="2" applyNumberFormat="1" applyFont="1" applyFill="1" applyBorder="1" applyAlignment="1">
      <alignment horizontal="center" vertical="center"/>
    </xf>
    <xf numFmtId="0" fontId="24" fillId="2" borderId="89" xfId="2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3" xfId="0" applyFill="1" applyBorder="1"/>
    <xf numFmtId="0" fontId="37" fillId="2" borderId="3" xfId="0" applyFont="1" applyFill="1" applyBorder="1"/>
    <xf numFmtId="0" fontId="4" fillId="3" borderId="3" xfId="0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11" borderId="3" xfId="0" applyFont="1" applyFill="1" applyBorder="1" applyAlignment="1">
      <alignment horizontal="left" vertical="center"/>
    </xf>
    <xf numFmtId="4" fontId="4" fillId="11" borderId="3" xfId="0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/>
    </xf>
    <xf numFmtId="3" fontId="4" fillId="10" borderId="3" xfId="0" applyNumberFormat="1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vertical="center"/>
    </xf>
    <xf numFmtId="165" fontId="4" fillId="10" borderId="3" xfId="2" applyNumberFormat="1" applyFont="1" applyFill="1" applyBorder="1" applyAlignment="1">
      <alignment horizontal="center" vertical="center"/>
    </xf>
    <xf numFmtId="3" fontId="4" fillId="12" borderId="3" xfId="2" applyNumberFormat="1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vertical="center"/>
    </xf>
    <xf numFmtId="0" fontId="26" fillId="7" borderId="23" xfId="2" applyNumberFormat="1" applyFont="1" applyFill="1" applyBorder="1" applyAlignment="1" applyProtection="1">
      <alignment horizontal="center" vertical="center"/>
      <protection locked="0"/>
    </xf>
    <xf numFmtId="0" fontId="13" fillId="7" borderId="24" xfId="2" applyNumberFormat="1" applyFont="1" applyFill="1" applyBorder="1" applyAlignment="1">
      <alignment horizontal="center" vertical="center"/>
    </xf>
    <xf numFmtId="0" fontId="26" fillId="7" borderId="24" xfId="2" applyNumberFormat="1" applyFont="1" applyFill="1" applyBorder="1" applyAlignment="1">
      <alignment horizontal="center" vertical="center"/>
    </xf>
    <xf numFmtId="0" fontId="26" fillId="7" borderId="40" xfId="2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6" fillId="7" borderId="34" xfId="2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6" fillId="7" borderId="43" xfId="2" applyNumberFormat="1" applyFont="1" applyFill="1" applyBorder="1" applyAlignment="1">
      <alignment horizontal="center" vertical="center"/>
    </xf>
    <xf numFmtId="0" fontId="24" fillId="7" borderId="24" xfId="2" applyNumberFormat="1" applyFont="1" applyFill="1" applyBorder="1" applyAlignment="1">
      <alignment horizontal="center" vertical="center"/>
    </xf>
    <xf numFmtId="0" fontId="24" fillId="7" borderId="21" xfId="2" applyNumberFormat="1" applyFont="1" applyFill="1" applyBorder="1" applyAlignment="1">
      <alignment horizontal="center" vertical="center"/>
    </xf>
    <xf numFmtId="0" fontId="24" fillId="2" borderId="87" xfId="2" applyNumberFormat="1" applyFont="1" applyFill="1" applyBorder="1" applyAlignment="1">
      <alignment horizontal="center" vertical="center"/>
    </xf>
    <xf numFmtId="0" fontId="26" fillId="7" borderId="55" xfId="2" applyNumberFormat="1" applyFont="1" applyFill="1" applyBorder="1" applyAlignment="1">
      <alignment horizontal="center" vertical="center"/>
    </xf>
    <xf numFmtId="0" fontId="26" fillId="7" borderId="29" xfId="2" applyNumberFormat="1" applyFont="1" applyFill="1" applyBorder="1" applyAlignment="1">
      <alignment horizontal="center" vertical="center"/>
    </xf>
    <xf numFmtId="0" fontId="26" fillId="7" borderId="21" xfId="2" applyNumberFormat="1" applyFont="1" applyFill="1" applyBorder="1" applyAlignment="1">
      <alignment horizontal="center" vertical="center"/>
    </xf>
    <xf numFmtId="0" fontId="26" fillId="7" borderId="48" xfId="2" applyNumberFormat="1" applyFont="1" applyFill="1" applyBorder="1" applyAlignment="1">
      <alignment horizontal="center" vertical="center"/>
    </xf>
    <xf numFmtId="0" fontId="24" fillId="7" borderId="29" xfId="2" applyNumberFormat="1" applyFont="1" applyFill="1" applyBorder="1" applyAlignment="1">
      <alignment horizontal="center" vertical="center"/>
    </xf>
    <xf numFmtId="0" fontId="13" fillId="7" borderId="34" xfId="2" applyNumberFormat="1" applyFont="1" applyFill="1" applyBorder="1" applyAlignment="1">
      <alignment horizontal="center" vertical="center"/>
    </xf>
    <xf numFmtId="0" fontId="0" fillId="2" borderId="69" xfId="0" applyFill="1" applyBorder="1"/>
    <xf numFmtId="0" fontId="13" fillId="19" borderId="23" xfId="2" applyNumberFormat="1" applyFont="1" applyFill="1" applyBorder="1" applyAlignment="1" applyProtection="1">
      <alignment horizontal="center" vertical="center"/>
      <protection locked="0"/>
    </xf>
    <xf numFmtId="0" fontId="26" fillId="19" borderId="21" xfId="2" applyNumberFormat="1" applyFont="1" applyFill="1" applyBorder="1" applyAlignment="1" applyProtection="1">
      <alignment horizontal="center" vertical="center"/>
      <protection locked="0"/>
    </xf>
    <xf numFmtId="0" fontId="26" fillId="19" borderId="22" xfId="2" applyNumberFormat="1" applyFont="1" applyFill="1" applyBorder="1" applyAlignment="1" applyProtection="1">
      <alignment horizontal="center" vertical="center"/>
      <protection locked="0"/>
    </xf>
    <xf numFmtId="0" fontId="26" fillId="19" borderId="23" xfId="2" applyNumberFormat="1" applyFont="1" applyFill="1" applyBorder="1" applyAlignment="1" applyProtection="1">
      <alignment horizontal="center" vertical="center"/>
      <protection locked="0"/>
    </xf>
    <xf numFmtId="0" fontId="13" fillId="19" borderId="26" xfId="2" applyNumberFormat="1" applyFont="1" applyFill="1" applyBorder="1" applyAlignment="1" applyProtection="1">
      <alignment horizontal="center" vertical="center"/>
      <protection locked="0"/>
    </xf>
    <xf numFmtId="2" fontId="26" fillId="19" borderId="26" xfId="2" applyNumberFormat="1" applyFont="1" applyFill="1" applyBorder="1" applyAlignment="1" applyProtection="1">
      <alignment horizontal="center" vertical="center"/>
      <protection locked="0"/>
    </xf>
    <xf numFmtId="165" fontId="26" fillId="19" borderId="26" xfId="2" applyNumberFormat="1" applyFont="1" applyFill="1" applyBorder="1" applyAlignment="1" applyProtection="1">
      <alignment horizontal="center" vertical="center"/>
      <protection locked="0"/>
    </xf>
    <xf numFmtId="9" fontId="26" fillId="19" borderId="26" xfId="2" applyFont="1" applyFill="1" applyBorder="1" applyAlignment="1" applyProtection="1">
      <alignment horizontal="center" vertical="center"/>
      <protection locked="0"/>
    </xf>
    <xf numFmtId="3" fontId="26" fillId="19" borderId="28" xfId="2" applyNumberFormat="1" applyFont="1" applyFill="1" applyBorder="1" applyAlignment="1" applyProtection="1">
      <alignment horizontal="center" vertical="center"/>
      <protection locked="0"/>
    </xf>
    <xf numFmtId="165" fontId="26" fillId="19" borderId="28" xfId="2" applyNumberFormat="1" applyFont="1" applyFill="1" applyBorder="1" applyAlignment="1" applyProtection="1">
      <alignment horizontal="center" vertical="center"/>
      <protection locked="0"/>
    </xf>
    <xf numFmtId="2" fontId="26" fillId="19" borderId="57" xfId="2" applyNumberFormat="1" applyFont="1" applyFill="1" applyBorder="1" applyAlignment="1" applyProtection="1">
      <alignment horizontal="center" vertical="center"/>
      <protection locked="0"/>
    </xf>
    <xf numFmtId="3" fontId="26" fillId="19" borderId="26" xfId="2" applyNumberFormat="1" applyFont="1" applyFill="1" applyBorder="1" applyAlignment="1" applyProtection="1">
      <alignment horizontal="center" vertical="center"/>
      <protection locked="0"/>
    </xf>
    <xf numFmtId="2" fontId="24" fillId="19" borderId="26" xfId="2" applyNumberFormat="1" applyFont="1" applyFill="1" applyBorder="1" applyAlignment="1" applyProtection="1">
      <alignment horizontal="center" vertical="center"/>
      <protection locked="0"/>
    </xf>
    <xf numFmtId="165" fontId="24" fillId="19" borderId="26" xfId="2" applyNumberFormat="1" applyFont="1" applyFill="1" applyBorder="1" applyAlignment="1" applyProtection="1">
      <alignment horizontal="center" vertical="center"/>
      <protection locked="0"/>
    </xf>
    <xf numFmtId="3" fontId="24" fillId="19" borderId="26" xfId="2" applyNumberFormat="1" applyFont="1" applyFill="1" applyBorder="1" applyAlignment="1" applyProtection="1">
      <alignment horizontal="center" vertical="center"/>
      <protection locked="0"/>
    </xf>
    <xf numFmtId="0" fontId="26" fillId="19" borderId="31" xfId="2" applyNumberFormat="1" applyFont="1" applyFill="1" applyBorder="1" applyAlignment="1" applyProtection="1">
      <alignment horizontal="center" vertical="center"/>
      <protection locked="0"/>
    </xf>
    <xf numFmtId="4" fontId="26" fillId="19" borderId="31" xfId="2" applyNumberFormat="1" applyFont="1" applyFill="1" applyBorder="1" applyAlignment="1" applyProtection="1">
      <alignment horizontal="center" vertical="center"/>
      <protection locked="0"/>
    </xf>
    <xf numFmtId="3" fontId="26" fillId="19" borderId="45" xfId="2" applyNumberFormat="1" applyFont="1" applyFill="1" applyBorder="1" applyAlignment="1" applyProtection="1">
      <alignment horizontal="center" vertical="center"/>
      <protection locked="0"/>
    </xf>
    <xf numFmtId="0" fontId="24" fillId="19" borderId="31" xfId="2" applyNumberFormat="1" applyFont="1" applyFill="1" applyBorder="1" applyAlignment="1" applyProtection="1">
      <alignment horizontal="center" vertical="center"/>
      <protection locked="0"/>
    </xf>
    <xf numFmtId="165" fontId="26" fillId="19" borderId="57" xfId="2" applyNumberFormat="1" applyFont="1" applyFill="1" applyBorder="1" applyAlignment="1" applyProtection="1">
      <alignment horizontal="center" vertical="center"/>
      <protection locked="0"/>
    </xf>
    <xf numFmtId="165" fontId="24" fillId="19" borderId="28" xfId="2" applyNumberFormat="1" applyFont="1" applyFill="1" applyBorder="1" applyAlignment="1" applyProtection="1">
      <alignment horizontal="center" vertical="center"/>
      <protection locked="0"/>
    </xf>
    <xf numFmtId="3" fontId="26" fillId="19" borderId="57" xfId="2" applyNumberFormat="1" applyFont="1" applyFill="1" applyBorder="1" applyAlignment="1" applyProtection="1">
      <alignment horizontal="center" vertical="center"/>
      <protection locked="0"/>
    </xf>
    <xf numFmtId="1" fontId="26" fillId="19" borderId="26" xfId="2" applyNumberFormat="1" applyFont="1" applyFill="1" applyBorder="1" applyAlignment="1" applyProtection="1">
      <alignment horizontal="center" vertical="center"/>
      <protection locked="0"/>
    </xf>
    <xf numFmtId="0" fontId="26" fillId="19" borderId="26" xfId="2" applyNumberFormat="1" applyFont="1" applyFill="1" applyBorder="1" applyAlignment="1" applyProtection="1">
      <alignment horizontal="center" vertical="center"/>
      <protection locked="0"/>
    </xf>
    <xf numFmtId="165" fontId="24" fillId="19" borderId="31" xfId="2" applyNumberFormat="1" applyFont="1" applyFill="1" applyBorder="1" applyAlignment="1" applyProtection="1">
      <alignment horizontal="center" vertical="center"/>
      <protection locked="0"/>
    </xf>
    <xf numFmtId="0" fontId="13" fillId="19" borderId="68" xfId="2" applyNumberFormat="1" applyFont="1" applyFill="1" applyBorder="1" applyAlignment="1">
      <alignment horizontal="center" vertical="center"/>
    </xf>
    <xf numFmtId="0" fontId="26" fillId="19" borderId="68" xfId="2" applyNumberFormat="1" applyFont="1" applyFill="1" applyBorder="1" applyAlignment="1">
      <alignment horizontal="center" vertical="center" wrapText="1"/>
    </xf>
    <xf numFmtId="0" fontId="24" fillId="19" borderId="86" xfId="2" applyNumberFormat="1" applyFont="1" applyFill="1" applyBorder="1" applyAlignment="1">
      <alignment horizontal="center" vertical="center" wrapText="1"/>
    </xf>
    <xf numFmtId="0" fontId="26" fillId="19" borderId="84" xfId="2" applyNumberFormat="1" applyFont="1" applyFill="1" applyBorder="1" applyAlignment="1" applyProtection="1">
      <alignment horizontal="center" vertical="center"/>
      <protection locked="0"/>
    </xf>
    <xf numFmtId="165" fontId="26" fillId="19" borderId="45" xfId="2" applyNumberFormat="1" applyFont="1" applyFill="1" applyBorder="1" applyAlignment="1" applyProtection="1">
      <alignment horizontal="center" vertical="center"/>
      <protection locked="0"/>
    </xf>
    <xf numFmtId="2" fontId="26" fillId="19" borderId="45" xfId="2" applyNumberFormat="1" applyFont="1" applyFill="1" applyBorder="1" applyAlignment="1" applyProtection="1">
      <alignment horizontal="center" vertical="center"/>
      <protection locked="0"/>
    </xf>
    <xf numFmtId="3" fontId="24" fillId="19" borderId="31" xfId="2" applyNumberFormat="1" applyFont="1" applyFill="1" applyBorder="1" applyAlignment="1" applyProtection="1">
      <alignment horizontal="center" vertical="center"/>
      <protection locked="0"/>
    </xf>
    <xf numFmtId="9" fontId="26" fillId="19" borderId="52" xfId="2" applyFont="1" applyFill="1" applyBorder="1" applyAlignment="1" applyProtection="1">
      <alignment horizontal="center" vertical="center" wrapText="1"/>
      <protection locked="0"/>
    </xf>
    <xf numFmtId="1" fontId="26" fillId="19" borderId="52" xfId="2" applyNumberFormat="1" applyFont="1" applyFill="1" applyBorder="1" applyAlignment="1" applyProtection="1">
      <alignment horizontal="center" vertical="center" wrapText="1"/>
      <protection locked="0"/>
    </xf>
    <xf numFmtId="3" fontId="26" fillId="19" borderId="51" xfId="2" applyNumberFormat="1" applyFont="1" applyFill="1" applyBorder="1" applyAlignment="1" applyProtection="1">
      <alignment horizontal="center" vertical="center"/>
      <protection locked="0"/>
    </xf>
    <xf numFmtId="3" fontId="26" fillId="19" borderId="52" xfId="2" applyNumberFormat="1" applyFont="1" applyFill="1" applyBorder="1" applyAlignment="1" applyProtection="1">
      <alignment horizontal="center" vertical="center"/>
      <protection locked="0"/>
    </xf>
    <xf numFmtId="0" fontId="24" fillId="19" borderId="53" xfId="2" applyNumberFormat="1" applyFont="1" applyFill="1" applyBorder="1" applyAlignment="1" applyProtection="1">
      <alignment horizontal="center" vertical="center"/>
      <protection locked="0"/>
    </xf>
    <xf numFmtId="165" fontId="26" fillId="19" borderId="51" xfId="2" applyNumberFormat="1" applyFont="1" applyFill="1" applyBorder="1" applyAlignment="1" applyProtection="1">
      <alignment horizontal="center" vertical="center"/>
      <protection locked="0"/>
    </xf>
    <xf numFmtId="2" fontId="26" fillId="19" borderId="52" xfId="2" applyNumberFormat="1" applyFont="1" applyFill="1" applyBorder="1" applyAlignment="1" applyProtection="1">
      <alignment horizontal="center" vertical="center"/>
      <protection locked="0"/>
    </xf>
    <xf numFmtId="165" fontId="24" fillId="19" borderId="54" xfId="2" applyNumberFormat="1" applyFont="1" applyFill="1" applyBorder="1" applyAlignment="1" applyProtection="1">
      <alignment horizontal="center" vertical="center"/>
      <protection locked="0"/>
    </xf>
    <xf numFmtId="3" fontId="24" fillId="19" borderId="28" xfId="2" applyNumberFormat="1" applyFont="1" applyFill="1" applyBorder="1" applyAlignment="1" applyProtection="1">
      <alignment horizontal="center" vertical="center"/>
      <protection locked="0"/>
    </xf>
    <xf numFmtId="0" fontId="24" fillId="19" borderId="28" xfId="2" applyNumberFormat="1" applyFont="1" applyFill="1" applyBorder="1" applyAlignment="1" applyProtection="1">
      <alignment horizontal="center" vertical="center"/>
      <protection locked="0"/>
    </xf>
    <xf numFmtId="0" fontId="26" fillId="19" borderId="53" xfId="2" applyNumberFormat="1" applyFont="1" applyFill="1" applyBorder="1" applyAlignment="1" applyProtection="1">
      <alignment horizontal="center" vertical="center"/>
      <protection locked="0"/>
    </xf>
    <xf numFmtId="9" fontId="26" fillId="19" borderId="52" xfId="2" applyFont="1" applyFill="1" applyBorder="1" applyAlignment="1" applyProtection="1">
      <alignment horizontal="center" vertical="center"/>
      <protection locked="0"/>
    </xf>
    <xf numFmtId="165" fontId="26" fillId="19" borderId="31" xfId="2" applyNumberFormat="1" applyFont="1" applyFill="1" applyBorder="1" applyAlignment="1" applyProtection="1">
      <alignment horizontal="center" vertical="center"/>
      <protection locked="0"/>
    </xf>
    <xf numFmtId="0" fontId="26" fillId="7" borderId="23" xfId="2" applyNumberFormat="1" applyFont="1" applyFill="1" applyBorder="1" applyAlignment="1" applyProtection="1">
      <alignment horizontal="center" vertical="center"/>
    </xf>
    <xf numFmtId="0" fontId="39" fillId="7" borderId="26" xfId="5" applyNumberFormat="1" applyFill="1" applyBorder="1" applyAlignment="1" applyProtection="1">
      <alignment horizontal="center" vertical="center"/>
    </xf>
    <xf numFmtId="0" fontId="39" fillId="7" borderId="53" xfId="5" applyNumberFormat="1" applyFill="1" applyBorder="1" applyAlignment="1" applyProtection="1">
      <alignment horizontal="center" vertical="center"/>
    </xf>
    <xf numFmtId="0" fontId="39" fillId="7" borderId="23" xfId="5" applyNumberFormat="1" applyFill="1" applyBorder="1" applyAlignment="1" applyProtection="1">
      <alignment horizontal="center" vertical="center"/>
    </xf>
    <xf numFmtId="1" fontId="39" fillId="7" borderId="26" xfId="5" applyNumberFormat="1" applyFill="1" applyBorder="1" applyAlignment="1" applyProtection="1">
      <alignment horizontal="center" vertical="center"/>
    </xf>
    <xf numFmtId="0" fontId="39" fillId="7" borderId="57" xfId="5" applyNumberFormat="1" applyFill="1" applyBorder="1" applyAlignment="1" applyProtection="1">
      <alignment horizontal="center" vertical="center"/>
    </xf>
    <xf numFmtId="3" fontId="39" fillId="7" borderId="51" xfId="5" applyNumberFormat="1" applyFill="1" applyBorder="1" applyAlignment="1" applyProtection="1">
      <alignment horizontal="center" vertical="center"/>
    </xf>
    <xf numFmtId="3" fontId="39" fillId="7" borderId="52" xfId="5" applyNumberFormat="1" applyFill="1" applyBorder="1" applyAlignment="1" applyProtection="1">
      <alignment horizontal="center" vertical="center"/>
    </xf>
    <xf numFmtId="0" fontId="39" fillId="7" borderId="28" xfId="5" applyNumberFormat="1" applyFill="1" applyBorder="1" applyAlignment="1" applyProtection="1">
      <alignment horizontal="center" vertical="center"/>
    </xf>
    <xf numFmtId="3" fontId="39" fillId="7" borderId="28" xfId="5" applyNumberFormat="1" applyFill="1" applyBorder="1" applyAlignment="1" applyProtection="1">
      <alignment horizontal="center" vertical="center"/>
    </xf>
    <xf numFmtId="0" fontId="39" fillId="7" borderId="51" xfId="5" applyNumberFormat="1" applyFill="1" applyBorder="1" applyAlignment="1" applyProtection="1">
      <alignment horizontal="center" vertical="center"/>
    </xf>
    <xf numFmtId="0" fontId="39" fillId="7" borderId="52" xfId="5" applyNumberFormat="1" applyFill="1" applyBorder="1" applyAlignment="1" applyProtection="1">
      <alignment horizontal="center" vertical="center"/>
    </xf>
    <xf numFmtId="0" fontId="39" fillId="7" borderId="54" xfId="5" applyNumberFormat="1" applyFill="1" applyBorder="1" applyAlignment="1" applyProtection="1">
      <alignment horizontal="center" vertical="center"/>
    </xf>
    <xf numFmtId="0" fontId="32" fillId="20" borderId="0" xfId="0" applyFont="1" applyFill="1"/>
    <xf numFmtId="0" fontId="3" fillId="20" borderId="0" xfId="0" applyFont="1" applyFill="1"/>
    <xf numFmtId="0" fontId="32" fillId="2" borderId="0" xfId="0" applyFont="1" applyFill="1"/>
    <xf numFmtId="0" fontId="4" fillId="3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indent="2"/>
    </xf>
    <xf numFmtId="0" fontId="3" fillId="0" borderId="0" xfId="0" applyFont="1" applyBorder="1"/>
    <xf numFmtId="0" fontId="3" fillId="2" borderId="78" xfId="0" applyFont="1" applyFill="1" applyBorder="1" applyAlignment="1">
      <alignment horizontal="left" indent="2"/>
    </xf>
    <xf numFmtId="0" fontId="32" fillId="15" borderId="0" xfId="0" applyFont="1" applyFill="1"/>
    <xf numFmtId="0" fontId="32" fillId="17" borderId="0" xfId="0" applyFont="1" applyFill="1"/>
    <xf numFmtId="0" fontId="26" fillId="7" borderId="26" xfId="2" applyNumberFormat="1" applyFont="1" applyFill="1" applyBorder="1" applyAlignment="1">
      <alignment horizontal="center" vertical="center"/>
    </xf>
    <xf numFmtId="0" fontId="32" fillId="16" borderId="0" xfId="0" applyFont="1" applyFill="1"/>
    <xf numFmtId="0" fontId="39" fillId="7" borderId="31" xfId="5" applyNumberFormat="1" applyFill="1" applyBorder="1" applyAlignment="1" applyProtection="1">
      <alignment horizontal="center" vertical="center"/>
    </xf>
    <xf numFmtId="0" fontId="39" fillId="7" borderId="45" xfId="5" applyNumberFormat="1" applyFill="1" applyBorder="1" applyAlignment="1" applyProtection="1">
      <alignment horizontal="center" vertical="center"/>
    </xf>
    <xf numFmtId="0" fontId="32" fillId="13" borderId="0" xfId="0" applyFont="1" applyFill="1"/>
    <xf numFmtId="0" fontId="26" fillId="2" borderId="43" xfId="2" applyNumberFormat="1" applyFont="1" applyFill="1" applyBorder="1" applyAlignment="1">
      <alignment horizontal="center" vertical="center"/>
    </xf>
    <xf numFmtId="0" fontId="26" fillId="2" borderId="45" xfId="2" applyNumberFormat="1" applyFont="1" applyFill="1" applyBorder="1" applyAlignment="1">
      <alignment horizontal="center" vertical="center"/>
    </xf>
    <xf numFmtId="0" fontId="24" fillId="2" borderId="21" xfId="2" applyNumberFormat="1" applyFont="1" applyFill="1" applyBorder="1" applyAlignment="1">
      <alignment horizontal="center" vertical="center"/>
    </xf>
    <xf numFmtId="0" fontId="24" fillId="2" borderId="28" xfId="2" applyNumberFormat="1" applyFont="1" applyFill="1" applyBorder="1" applyAlignment="1">
      <alignment horizontal="center" vertical="center"/>
    </xf>
    <xf numFmtId="0" fontId="39" fillId="2" borderId="89" xfId="5" applyNumberFormat="1" applyFill="1" applyBorder="1" applyAlignment="1" applyProtection="1">
      <alignment horizontal="center" vertical="center"/>
    </xf>
    <xf numFmtId="0" fontId="4" fillId="12" borderId="3" xfId="0" applyFont="1" applyFill="1" applyBorder="1" applyAlignment="1">
      <alignment horizontal="left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0" fontId="30" fillId="12" borderId="16" xfId="0" applyFont="1" applyFill="1" applyBorder="1" applyAlignment="1">
      <alignment horizontal="center" vertical="center"/>
    </xf>
    <xf numFmtId="0" fontId="30" fillId="12" borderId="17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/>
    </xf>
    <xf numFmtId="0" fontId="26" fillId="7" borderId="24" xfId="2" applyNumberFormat="1" applyFont="1" applyFill="1" applyBorder="1" applyAlignment="1">
      <alignment horizontal="center" vertical="center"/>
    </xf>
    <xf numFmtId="0" fontId="26" fillId="7" borderId="25" xfId="2" applyNumberFormat="1" applyFont="1" applyFill="1" applyBorder="1" applyAlignment="1">
      <alignment horizontal="center" vertical="center"/>
    </xf>
    <xf numFmtId="0" fontId="24" fillId="7" borderId="24" xfId="2" applyNumberFormat="1" applyFont="1" applyFill="1" applyBorder="1" applyAlignment="1">
      <alignment horizontal="center" vertical="center"/>
    </xf>
    <xf numFmtId="0" fontId="24" fillId="7" borderId="25" xfId="2" applyNumberFormat="1" applyFont="1" applyFill="1" applyBorder="1" applyAlignment="1">
      <alignment horizontal="center" vertical="center"/>
    </xf>
    <xf numFmtId="0" fontId="24" fillId="7" borderId="21" xfId="2" applyNumberFormat="1" applyFont="1" applyFill="1" applyBorder="1" applyAlignment="1">
      <alignment horizontal="center" vertical="center"/>
    </xf>
    <xf numFmtId="0" fontId="24" fillId="7" borderId="27" xfId="2" applyNumberFormat="1" applyFont="1" applyFill="1" applyBorder="1" applyAlignment="1">
      <alignment horizontal="center" vertical="center"/>
    </xf>
    <xf numFmtId="0" fontId="34" fillId="3" borderId="62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26" fillId="7" borderId="21" xfId="2" applyNumberFormat="1" applyFont="1" applyFill="1" applyBorder="1" applyAlignment="1">
      <alignment horizontal="center" vertical="center"/>
    </xf>
    <xf numFmtId="0" fontId="26" fillId="7" borderId="27" xfId="2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6" fillId="7" borderId="48" xfId="2" applyNumberFormat="1" applyFont="1" applyFill="1" applyBorder="1" applyAlignment="1">
      <alignment horizontal="center" vertical="center"/>
    </xf>
    <xf numFmtId="0" fontId="26" fillId="7" borderId="49" xfId="2" applyNumberFormat="1" applyFont="1" applyFill="1" applyBorder="1" applyAlignment="1">
      <alignment horizontal="center" vertical="center"/>
    </xf>
    <xf numFmtId="0" fontId="26" fillId="7" borderId="50" xfId="2" applyNumberFormat="1" applyFont="1" applyFill="1" applyBorder="1" applyAlignment="1">
      <alignment horizontal="center" vertical="center"/>
    </xf>
    <xf numFmtId="0" fontId="24" fillId="7" borderId="29" xfId="2" applyNumberFormat="1" applyFont="1" applyFill="1" applyBorder="1" applyAlignment="1">
      <alignment horizontal="center" vertical="center"/>
    </xf>
    <xf numFmtId="0" fontId="24" fillId="7" borderId="30" xfId="2" applyNumberFormat="1" applyFont="1" applyFill="1" applyBorder="1" applyAlignment="1">
      <alignment horizontal="center" vertical="center"/>
    </xf>
    <xf numFmtId="0" fontId="26" fillId="7" borderId="34" xfId="2" applyNumberFormat="1" applyFont="1" applyFill="1" applyBorder="1" applyAlignment="1">
      <alignment horizontal="center" vertical="center"/>
    </xf>
    <xf numFmtId="0" fontId="26" fillId="7" borderId="35" xfId="2" applyNumberFormat="1" applyFont="1" applyFill="1" applyBorder="1" applyAlignment="1">
      <alignment horizontal="center" vertical="center"/>
    </xf>
    <xf numFmtId="0" fontId="26" fillId="7" borderId="36" xfId="2" applyNumberFormat="1" applyFont="1" applyFill="1" applyBorder="1" applyAlignment="1">
      <alignment horizontal="center" vertical="center"/>
    </xf>
    <xf numFmtId="0" fontId="30" fillId="10" borderId="15" xfId="0" applyFont="1" applyFill="1" applyBorder="1" applyAlignment="1">
      <alignment horizontal="center" vertical="center"/>
    </xf>
    <xf numFmtId="0" fontId="30" fillId="10" borderId="16" xfId="0" applyFont="1" applyFill="1" applyBorder="1" applyAlignment="1">
      <alignment horizontal="center" vertical="center"/>
    </xf>
    <xf numFmtId="0" fontId="30" fillId="10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6" fillId="7" borderId="29" xfId="2" applyNumberFormat="1" applyFont="1" applyFill="1" applyBorder="1" applyAlignment="1">
      <alignment horizontal="center" vertical="center"/>
    </xf>
    <xf numFmtId="0" fontId="26" fillId="7" borderId="30" xfId="2" applyNumberFormat="1" applyFont="1" applyFill="1" applyBorder="1" applyAlignment="1">
      <alignment horizontal="center" vertical="center"/>
    </xf>
    <xf numFmtId="0" fontId="26" fillId="7" borderId="43" xfId="2" applyNumberFormat="1" applyFont="1" applyFill="1" applyBorder="1" applyAlignment="1">
      <alignment horizontal="center" vertical="center"/>
    </xf>
    <xf numFmtId="0" fontId="26" fillId="7" borderId="44" xfId="2" applyNumberFormat="1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13" fillId="7" borderId="24" xfId="2" applyNumberFormat="1" applyFont="1" applyFill="1" applyBorder="1" applyAlignment="1">
      <alignment horizontal="center" vertical="center"/>
    </xf>
    <xf numFmtId="0" fontId="13" fillId="7" borderId="25" xfId="2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26" fillId="7" borderId="55" xfId="2" applyNumberFormat="1" applyFont="1" applyFill="1" applyBorder="1" applyAlignment="1">
      <alignment horizontal="center" vertical="center"/>
    </xf>
    <xf numFmtId="0" fontId="26" fillId="7" borderId="56" xfId="2" applyNumberFormat="1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24" fillId="2" borderId="87" xfId="2" applyNumberFormat="1" applyFont="1" applyFill="1" applyBorder="1" applyAlignment="1">
      <alignment horizontal="center" vertical="center"/>
    </xf>
    <xf numFmtId="0" fontId="24" fillId="2" borderId="88" xfId="2" applyNumberFormat="1" applyFont="1" applyFill="1" applyBorder="1" applyAlignment="1">
      <alignment horizontal="center" vertical="center"/>
    </xf>
    <xf numFmtId="0" fontId="13" fillId="7" borderId="29" xfId="2" applyNumberFormat="1" applyFont="1" applyFill="1" applyBorder="1" applyAlignment="1">
      <alignment horizontal="center" vertical="center"/>
    </xf>
    <xf numFmtId="0" fontId="13" fillId="7" borderId="30" xfId="2" applyNumberFormat="1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26" fillId="7" borderId="40" xfId="2" applyNumberFormat="1" applyFont="1" applyFill="1" applyBorder="1" applyAlignment="1">
      <alignment horizontal="center" vertical="center"/>
    </xf>
    <xf numFmtId="0" fontId="26" fillId="7" borderId="41" xfId="2" applyNumberFormat="1" applyFont="1" applyFill="1" applyBorder="1" applyAlignment="1">
      <alignment horizontal="center" vertical="center"/>
    </xf>
    <xf numFmtId="0" fontId="26" fillId="7" borderId="42" xfId="2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39" fillId="7" borderId="40" xfId="5" applyNumberFormat="1" applyFill="1" applyBorder="1" applyAlignment="1" applyProtection="1">
      <alignment horizontal="center" vertical="center"/>
    </xf>
    <xf numFmtId="0" fontId="39" fillId="7" borderId="91" xfId="5" applyNumberFormat="1" applyFill="1" applyBorder="1" applyAlignment="1" applyProtection="1">
      <alignment horizontal="center" vertical="center"/>
    </xf>
    <xf numFmtId="0" fontId="4" fillId="13" borderId="62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3" borderId="6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16" borderId="62" xfId="0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 wrapText="1"/>
    </xf>
    <xf numFmtId="0" fontId="4" fillId="16" borderId="6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24" fillId="7" borderId="34" xfId="2" applyNumberFormat="1" applyFont="1" applyFill="1" applyBorder="1" applyAlignment="1">
      <alignment horizontal="center" vertical="center"/>
    </xf>
    <xf numFmtId="0" fontId="24" fillId="7" borderId="35" xfId="2" applyNumberFormat="1" applyFont="1" applyFill="1" applyBorder="1" applyAlignment="1">
      <alignment horizontal="center" vertical="center"/>
    </xf>
    <xf numFmtId="0" fontId="24" fillId="7" borderId="36" xfId="2" applyNumberFormat="1" applyFont="1" applyFill="1" applyBorder="1" applyAlignment="1">
      <alignment horizontal="center" vertical="center"/>
    </xf>
    <xf numFmtId="0" fontId="13" fillId="7" borderId="34" xfId="2" applyNumberFormat="1" applyFont="1" applyFill="1" applyBorder="1" applyAlignment="1">
      <alignment horizontal="center" vertical="center"/>
    </xf>
    <xf numFmtId="0" fontId="13" fillId="7" borderId="35" xfId="2" applyNumberFormat="1" applyFont="1" applyFill="1" applyBorder="1" applyAlignment="1">
      <alignment horizontal="center" vertical="center"/>
    </xf>
    <xf numFmtId="0" fontId="13" fillId="7" borderId="36" xfId="2" applyNumberFormat="1" applyFont="1" applyFill="1" applyBorder="1" applyAlignment="1">
      <alignment horizontal="center" vertical="center"/>
    </xf>
    <xf numFmtId="0" fontId="24" fillId="7" borderId="75" xfId="2" applyNumberFormat="1" applyFont="1" applyFill="1" applyBorder="1" applyAlignment="1">
      <alignment horizontal="center" vertical="center"/>
    </xf>
    <xf numFmtId="0" fontId="24" fillId="7" borderId="76" xfId="2" applyNumberFormat="1" applyFont="1" applyFill="1" applyBorder="1" applyAlignment="1">
      <alignment horizontal="center" vertical="center"/>
    </xf>
    <xf numFmtId="0" fontId="24" fillId="7" borderId="77" xfId="2" applyNumberFormat="1" applyFont="1" applyFill="1" applyBorder="1" applyAlignment="1">
      <alignment horizontal="center" vertical="center"/>
    </xf>
    <xf numFmtId="0" fontId="26" fillId="7" borderId="79" xfId="2" applyNumberFormat="1" applyFont="1" applyFill="1" applyBorder="1" applyAlignment="1">
      <alignment horizontal="center" vertical="center"/>
    </xf>
    <xf numFmtId="0" fontId="26" fillId="7" borderId="80" xfId="2" applyNumberFormat="1" applyFont="1" applyFill="1" applyBorder="1" applyAlignment="1">
      <alignment horizontal="center" vertical="center"/>
    </xf>
    <xf numFmtId="0" fontId="26" fillId="7" borderId="81" xfId="2" applyNumberFormat="1" applyFont="1" applyFill="1" applyBorder="1" applyAlignment="1">
      <alignment horizontal="center" vertical="center"/>
    </xf>
    <xf numFmtId="0" fontId="26" fillId="7" borderId="82" xfId="2" applyNumberFormat="1" applyFont="1" applyFill="1" applyBorder="1" applyAlignment="1">
      <alignment horizontal="center" vertical="center"/>
    </xf>
    <xf numFmtId="0" fontId="26" fillId="7" borderId="83" xfId="2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6" fillId="7" borderId="32" xfId="2" applyNumberFormat="1" applyFont="1" applyFill="1" applyBorder="1" applyAlignment="1">
      <alignment horizontal="center" vertical="center"/>
    </xf>
    <xf numFmtId="0" fontId="26" fillId="7" borderId="1" xfId="2" applyNumberFormat="1" applyFont="1" applyFill="1" applyBorder="1" applyAlignment="1">
      <alignment horizontal="center" vertical="center"/>
    </xf>
    <xf numFmtId="0" fontId="26" fillId="7" borderId="85" xfId="2" applyNumberFormat="1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10" borderId="8" xfId="0" applyFont="1" applyFill="1" applyBorder="1" applyAlignment="1">
      <alignment horizontal="center" vertical="center"/>
    </xf>
    <xf numFmtId="0" fontId="30" fillId="10" borderId="9" xfId="0" applyFont="1" applyFill="1" applyBorder="1" applyAlignment="1">
      <alignment horizontal="center" vertical="center"/>
    </xf>
    <xf numFmtId="0" fontId="30" fillId="10" borderId="10" xfId="0" applyFont="1" applyFill="1" applyBorder="1" applyAlignment="1">
      <alignment horizontal="center" vertical="center"/>
    </xf>
    <xf numFmtId="0" fontId="30" fillId="12" borderId="8" xfId="0" applyFont="1" applyFill="1" applyBorder="1" applyAlignment="1">
      <alignment horizontal="center" vertical="center"/>
    </xf>
    <xf numFmtId="0" fontId="30" fillId="12" borderId="9" xfId="0" applyFont="1" applyFill="1" applyBorder="1" applyAlignment="1">
      <alignment horizontal="center" vertical="center"/>
    </xf>
    <xf numFmtId="0" fontId="30" fillId="12" borderId="10" xfId="0" applyFont="1" applyFill="1" applyBorder="1" applyAlignment="1">
      <alignment horizontal="center" vertical="center"/>
    </xf>
    <xf numFmtId="0" fontId="4" fillId="17" borderId="62" xfId="0" applyFont="1" applyFill="1" applyBorder="1" applyAlignment="1">
      <alignment horizontal="center" vertical="center" wrapText="1"/>
    </xf>
    <xf numFmtId="0" fontId="4" fillId="17" borderId="0" xfId="0" applyFont="1" applyFill="1" applyBorder="1" applyAlignment="1">
      <alignment horizontal="center" vertical="center" wrapText="1"/>
    </xf>
    <xf numFmtId="0" fontId="4" fillId="17" borderId="63" xfId="0" applyFont="1" applyFill="1" applyBorder="1" applyAlignment="1">
      <alignment horizontal="center" vertical="center" wrapText="1"/>
    </xf>
    <xf numFmtId="0" fontId="4" fillId="15" borderId="62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63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" xfId="1" builtinId="4"/>
    <cellStyle name="Normal" xfId="0" builtinId="0"/>
    <cellStyle name="Normal 2" xfId="3"/>
    <cellStyle name="Normal 3" xfId="4"/>
    <cellStyle name="Porcentaje" xfId="2" builtinId="5"/>
  </cellStyles>
  <dxfs count="9">
    <dxf>
      <font>
        <color rgb="FF00B000"/>
      </font>
    </dxf>
    <dxf>
      <font>
        <color rgb="FF00B000"/>
      </font>
    </dxf>
    <dxf>
      <font>
        <color rgb="FF00B000"/>
      </font>
    </dxf>
    <dxf>
      <font>
        <color rgb="FF00B000"/>
      </font>
    </dxf>
    <dxf>
      <font>
        <color rgb="FF00B000"/>
      </font>
    </dxf>
    <dxf>
      <font>
        <color rgb="FF00B000"/>
      </font>
    </dxf>
    <dxf>
      <font>
        <color rgb="FF00B000"/>
      </font>
    </dxf>
    <dxf>
      <font>
        <color rgb="FF00B000"/>
      </font>
    </dxf>
    <dxf>
      <font>
        <color rgb="FF00B000"/>
      </font>
    </dxf>
  </dxfs>
  <tableStyles count="0" defaultTableStyle="TableStyleMedium9" defaultPivotStyle="PivotStyleLight16"/>
  <colors>
    <mruColors>
      <color rgb="FF9B9BFF"/>
      <color rgb="FF0000FF"/>
      <color rgb="FFC00000"/>
      <color rgb="FF17375E"/>
      <color rgb="FFE5352C"/>
      <color rgb="FF00C000"/>
      <color rgb="FF003A00"/>
      <color rgb="FF00009A"/>
      <color rgb="FFA95007"/>
      <color rgb="FFC45D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Cumulative cash flow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RHC costs</c:v>
          </c:tx>
          <c:spPr>
            <a:ln w="38100">
              <a:solidFill>
                <a:srgbClr val="E5352C"/>
              </a:solidFill>
            </a:ln>
          </c:spPr>
          <c:marker>
            <c:symbol val="none"/>
          </c:marker>
          <c:val>
            <c:numRef>
              <c:f>Biomass!CumCostRHC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Biomass!Years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E42-427E-B827-39CE4861D4DA}"/>
            </c:ext>
          </c:extLst>
        </c:ser>
        <c:ser>
          <c:idx val="1"/>
          <c:order val="1"/>
          <c:tx>
            <c:v>Ref. system costs</c:v>
          </c:tx>
          <c:spPr>
            <a:ln w="38100">
              <a:solidFill>
                <a:srgbClr val="17375E"/>
              </a:solidFill>
            </a:ln>
          </c:spPr>
          <c:marker>
            <c:symbol val="none"/>
          </c:marker>
          <c:val>
            <c:numRef>
              <c:f>Biomass!CumCostRef</c:f>
              <c:numCache>
                <c:formatCode>#,##0</c:formatCode>
                <c:ptCount val="2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Biomass!Years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E42-427E-B827-39CE4861D4DA}"/>
            </c:ext>
          </c:extLst>
        </c:ser>
        <c:ser>
          <c:idx val="2"/>
          <c:order val="2"/>
          <c:tx>
            <c:v>Cash flow</c:v>
          </c:tx>
          <c:spPr>
            <a:ln w="38100">
              <a:solidFill>
                <a:srgbClr val="007600"/>
              </a:solidFill>
            </a:ln>
          </c:spPr>
          <c:marker>
            <c:symbol val="none"/>
          </c:marker>
          <c:val>
            <c:numRef>
              <c:f>Biomass!CumCostDiff</c:f>
              <c:numCache>
                <c:formatCode>#,##0</c:formatCode>
                <c:ptCount val="2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Biomass!Years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E42-427E-B827-39CE4861D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72448"/>
        <c:axId val="213278720"/>
      </c:lineChart>
      <c:catAx>
        <c:axId val="2136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year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13278720"/>
        <c:crosses val="autoZero"/>
        <c:auto val="1"/>
        <c:lblAlgn val="ctr"/>
        <c:lblOffset val="100"/>
        <c:noMultiLvlLbl val="0"/>
      </c:catAx>
      <c:valAx>
        <c:axId val="213278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Cumulative cost (EUR)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1367244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Cumulative cash flow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RHC costs</c:v>
          </c:tx>
          <c:spPr>
            <a:ln w="38100">
              <a:solidFill>
                <a:srgbClr val="E5352C"/>
              </a:solidFill>
            </a:ln>
          </c:spPr>
          <c:marker>
            <c:symbol val="none"/>
          </c:marker>
          <c:val>
            <c:numRef>
              <c:f>'GSHP Financial'!$R$9:$AK$9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GSHP!$R$58:$AK$58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A50-4AD2-8090-AAFA006D48E4}"/>
            </c:ext>
          </c:extLst>
        </c:ser>
        <c:ser>
          <c:idx val="1"/>
          <c:order val="1"/>
          <c:tx>
            <c:v>Ref. System costs</c:v>
          </c:tx>
          <c:spPr>
            <a:ln w="38100">
              <a:solidFill>
                <a:srgbClr val="17375E"/>
              </a:solidFill>
            </a:ln>
          </c:spPr>
          <c:marker>
            <c:symbol val="none"/>
          </c:marker>
          <c:val>
            <c:numRef>
              <c:f>'GSHP Financial'!$R$11:$AK$11</c:f>
              <c:numCache>
                <c:formatCode>#,##0</c:formatCode>
                <c:ptCount val="2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GSHP!$R$58:$AK$58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A50-4AD2-8090-AAFA006D48E4}"/>
            </c:ext>
          </c:extLst>
        </c:ser>
        <c:ser>
          <c:idx val="2"/>
          <c:order val="2"/>
          <c:tx>
            <c:v>Cash flow</c:v>
          </c:tx>
          <c:spPr>
            <a:ln w="38100">
              <a:solidFill>
                <a:srgbClr val="007600"/>
              </a:solidFill>
            </a:ln>
          </c:spPr>
          <c:marker>
            <c:symbol val="none"/>
          </c:marker>
          <c:val>
            <c:numRef>
              <c:f>'GSHP Financial'!$R$8:$AK$8</c:f>
              <c:numCache>
                <c:formatCode>#,##0</c:formatCode>
                <c:ptCount val="2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GSHP!$R$58:$AK$58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A50-4AD2-8090-AAFA006D4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521280"/>
        <c:axId val="216575360"/>
      </c:lineChart>
      <c:catAx>
        <c:axId val="22352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year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16575360"/>
        <c:crosses val="autoZero"/>
        <c:auto val="1"/>
        <c:lblAlgn val="ctr"/>
        <c:lblOffset val="100"/>
        <c:noMultiLvlLbl val="0"/>
      </c:catAx>
      <c:valAx>
        <c:axId val="216575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Cumulative cost (EUR)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5212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Energy resources consumption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Difference</c:v>
          </c:tx>
          <c:spPr>
            <a:solidFill>
              <a:srgbClr val="31859C"/>
            </a:solidFill>
            <a:ln w="25400">
              <a:solidFill>
                <a:schemeClr val="accent1"/>
              </a:solidFill>
            </a:ln>
          </c:spPr>
          <c:invertIfNegative val="1"/>
          <c:cat>
            <c:strRef>
              <c:f>Lists!$C$6:$C$9</c:f>
              <c:strCache>
                <c:ptCount val="4"/>
                <c:pt idx="0">
                  <c:v>Electricity</c:v>
                </c:pt>
                <c:pt idx="1">
                  <c:v>Natural gas</c:v>
                </c:pt>
                <c:pt idx="2">
                  <c:v>Oil</c:v>
                </c:pt>
                <c:pt idx="3">
                  <c:v>LPG</c:v>
                </c:pt>
              </c:strCache>
            </c:strRef>
          </c:cat>
          <c:val>
            <c:numRef>
              <c:f>GSHP!$AA$29:$AA$32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solidFill>
                      <a:schemeClr val="accent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F31-43E6-B773-35E7DB5EE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78816"/>
        <c:axId val="216577664"/>
      </c:barChart>
      <c:catAx>
        <c:axId val="225378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216577664"/>
        <c:crosses val="autoZero"/>
        <c:auto val="1"/>
        <c:lblAlgn val="ctr"/>
        <c:lblOffset val="100"/>
        <c:noMultiLvlLbl val="0"/>
      </c:catAx>
      <c:valAx>
        <c:axId val="21657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2253788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LCoHC</a:t>
            </a:r>
          </a:p>
        </c:rich>
      </c:tx>
      <c:overlay val="0"/>
    </c:title>
    <c:autoTitleDeleted val="0"/>
    <c:plotArea>
      <c:layout/>
      <c:stockChart>
        <c:ser>
          <c:idx val="2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E5352C"/>
              </a:solidFill>
              <a:ln>
                <a:noFill/>
              </a:ln>
            </c:spPr>
          </c:marker>
          <c:cat>
            <c:strRef>
              <c:f>GSHP!$M$35:$M$36</c:f>
              <c:strCache>
                <c:ptCount val="2"/>
                <c:pt idx="0">
                  <c:v>RHC system</c:v>
                </c:pt>
                <c:pt idx="1">
                  <c:v>Reference system</c:v>
                </c:pt>
              </c:strCache>
            </c:strRef>
          </c:cat>
          <c:val>
            <c:numRef>
              <c:f>GSHP!$N$35:$N$36</c:f>
              <c:numCache>
                <c:formatCode>0.00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2-493F-A756-4658E17F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521792"/>
        <c:axId val="225346112"/>
      </c:stockChart>
      <c:catAx>
        <c:axId val="22352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25346112"/>
        <c:crosses val="autoZero"/>
        <c:auto val="1"/>
        <c:lblAlgn val="ctr"/>
        <c:lblOffset val="100"/>
        <c:noMultiLvlLbl val="0"/>
      </c:catAx>
      <c:valAx>
        <c:axId val="2253461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LCoHC (EUR-cent/kWh)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223521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Energy resources consumption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Difference</c:v>
          </c:tx>
          <c:spPr>
            <a:solidFill>
              <a:srgbClr val="31859C"/>
            </a:solidFill>
            <a:ln w="25400">
              <a:solidFill>
                <a:schemeClr val="accent1"/>
              </a:solidFill>
            </a:ln>
          </c:spPr>
          <c:invertIfNegative val="1"/>
          <c:cat>
            <c:strRef>
              <c:f>Lists!$C$6:$C$9</c:f>
              <c:strCache>
                <c:ptCount val="4"/>
                <c:pt idx="0">
                  <c:v>Electricity</c:v>
                </c:pt>
                <c:pt idx="1">
                  <c:v>Natural gas</c:v>
                </c:pt>
                <c:pt idx="2">
                  <c:v>Oil</c:v>
                </c:pt>
                <c:pt idx="3">
                  <c:v>LPG</c:v>
                </c:pt>
              </c:strCache>
            </c:strRef>
          </c:cat>
          <c:val>
            <c:numRef>
              <c:f>Biomass!$AA$29:$AA$32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solidFill>
                      <a:schemeClr val="accent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497-45C9-90D3-309AD37BB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41984"/>
        <c:axId val="213281024"/>
      </c:barChart>
      <c:catAx>
        <c:axId val="2128419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213281024"/>
        <c:crosses val="autoZero"/>
        <c:auto val="1"/>
        <c:lblAlgn val="ctr"/>
        <c:lblOffset val="100"/>
        <c:noMultiLvlLbl val="0"/>
      </c:catAx>
      <c:valAx>
        <c:axId val="21328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212841984"/>
        <c:crosses val="autoZero"/>
        <c:crossBetween val="between"/>
        <c:majorUnit val="20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LCoHC</a:t>
            </a:r>
          </a:p>
        </c:rich>
      </c:tx>
      <c:overlay val="0"/>
    </c:title>
    <c:autoTitleDeleted val="0"/>
    <c:plotArea>
      <c:layout/>
      <c:stockChart>
        <c:ser>
          <c:idx val="2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E5352C"/>
              </a:solidFill>
              <a:ln>
                <a:noFill/>
              </a:ln>
            </c:spPr>
          </c:marker>
          <c:cat>
            <c:strRef>
              <c:f>Biomass!$M$38:$M$39</c:f>
              <c:strCache>
                <c:ptCount val="2"/>
                <c:pt idx="0">
                  <c:v>RHC system</c:v>
                </c:pt>
                <c:pt idx="1">
                  <c:v>Reference system</c:v>
                </c:pt>
              </c:strCache>
            </c:strRef>
          </c:cat>
          <c:val>
            <c:numRef>
              <c:f>Biomass!$N$38:$N$39</c:f>
              <c:numCache>
                <c:formatCode>0.00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E6-48F1-BC75-7589996EA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40960"/>
        <c:axId val="213283904"/>
      </c:stockChart>
      <c:catAx>
        <c:axId val="2128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13283904"/>
        <c:crosses val="autoZero"/>
        <c:auto val="1"/>
        <c:lblAlgn val="ctr"/>
        <c:lblOffset val="100"/>
        <c:noMultiLvlLbl val="0"/>
      </c:catAx>
      <c:valAx>
        <c:axId val="21328390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LCoHC (EUR-cent/kWh)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2128409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Cumulative cash</a:t>
            </a:r>
            <a:r>
              <a:rPr lang="es-ES" sz="1400" baseline="0"/>
              <a:t> flow</a:t>
            </a:r>
            <a:endParaRPr lang="es-E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RCH costs</c:v>
          </c:tx>
          <c:spPr>
            <a:ln w="38100">
              <a:solidFill>
                <a:srgbClr val="E5352C"/>
              </a:solidFill>
            </a:ln>
          </c:spPr>
          <c:marker>
            <c:symbol val="none"/>
          </c:marker>
          <c:val>
            <c:numRef>
              <c:f>SolarThermal!CumCostRHC</c:f>
              <c:numCache>
                <c:formatCode>#,##0</c:formatCode>
                <c:ptCount val="25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SolarThermal!$R$61:$AK$61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803-4A55-9FA9-20579F942FA6}"/>
            </c:ext>
          </c:extLst>
        </c:ser>
        <c:ser>
          <c:idx val="1"/>
          <c:order val="1"/>
          <c:tx>
            <c:v>Ref. System costs</c:v>
          </c:tx>
          <c:spPr>
            <a:ln w="38100">
              <a:solidFill>
                <a:srgbClr val="17375E"/>
              </a:solidFill>
            </a:ln>
          </c:spPr>
          <c:marker>
            <c:symbol val="none"/>
          </c:marker>
          <c:val>
            <c:numRef>
              <c:f>SolarThermal!CumCostRef</c:f>
              <c:numCache>
                <c:formatCode>#,##0</c:formatCode>
                <c:ptCount val="25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SolarThermal!$R$61:$AK$61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803-4A55-9FA9-20579F942FA6}"/>
            </c:ext>
          </c:extLst>
        </c:ser>
        <c:ser>
          <c:idx val="2"/>
          <c:order val="2"/>
          <c:tx>
            <c:v>Cash flow</c:v>
          </c:tx>
          <c:spPr>
            <a:ln w="38100">
              <a:solidFill>
                <a:srgbClr val="007600"/>
              </a:solidFill>
            </a:ln>
          </c:spPr>
          <c:marker>
            <c:symbol val="none"/>
          </c:marker>
          <c:val>
            <c:numRef>
              <c:f>SolarThermal!CumCostDiff</c:f>
              <c:numCache>
                <c:formatCode>#,##0</c:formatCode>
                <c:ptCount val="25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SolarThermal!$R$61:$AK$61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803-4A55-9FA9-20579F942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293440"/>
        <c:axId val="214106112"/>
      </c:lineChart>
      <c:catAx>
        <c:axId val="21529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year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14106112"/>
        <c:crosses val="autoZero"/>
        <c:auto val="1"/>
        <c:lblAlgn val="ctr"/>
        <c:lblOffset val="100"/>
        <c:noMultiLvlLbl val="0"/>
      </c:catAx>
      <c:valAx>
        <c:axId val="214106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Cumulative cost (EUR)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1529344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Energy resources consumption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Difference</c:v>
          </c:tx>
          <c:spPr>
            <a:solidFill>
              <a:srgbClr val="31859C"/>
            </a:solidFill>
            <a:ln w="25400">
              <a:solidFill>
                <a:schemeClr val="accent1"/>
              </a:solidFill>
            </a:ln>
          </c:spPr>
          <c:invertIfNegative val="1"/>
          <c:cat>
            <c:strRef>
              <c:f>Lists!$C$6:$C$9</c:f>
              <c:strCache>
                <c:ptCount val="4"/>
                <c:pt idx="0">
                  <c:v>Electricity</c:v>
                </c:pt>
                <c:pt idx="1">
                  <c:v>Natural gas</c:v>
                </c:pt>
                <c:pt idx="2">
                  <c:v>Oil</c:v>
                </c:pt>
                <c:pt idx="3">
                  <c:v>LPG</c:v>
                </c:pt>
              </c:strCache>
            </c:strRef>
          </c:cat>
          <c:val>
            <c:numRef>
              <c:f>SolarThermal!$AA$29:$AA$32</c:f>
              <c:numCache>
                <c:formatCode>#,##0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solidFill>
                      <a:schemeClr val="accent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7DC-451A-8A8B-FACDB5269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384064"/>
        <c:axId val="214107840"/>
      </c:barChart>
      <c:catAx>
        <c:axId val="215384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214107840"/>
        <c:crosses val="autoZero"/>
        <c:auto val="1"/>
        <c:lblAlgn val="ctr"/>
        <c:lblOffset val="100"/>
        <c:noMultiLvlLbl val="0"/>
      </c:catAx>
      <c:valAx>
        <c:axId val="21410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215384064"/>
        <c:crosses val="autoZero"/>
        <c:crossBetween val="between"/>
        <c:majorUnit val="20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LCoHC</a:t>
            </a:r>
          </a:p>
        </c:rich>
      </c:tx>
      <c:overlay val="0"/>
    </c:title>
    <c:autoTitleDeleted val="0"/>
    <c:plotArea>
      <c:layout/>
      <c:stockChart>
        <c:ser>
          <c:idx val="2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E5352C"/>
              </a:solidFill>
              <a:ln>
                <a:noFill/>
              </a:ln>
            </c:spPr>
          </c:marker>
          <c:cat>
            <c:strRef>
              <c:f>SolarThermal!$M$37:$M$39</c:f>
              <c:strCache>
                <c:ptCount val="3"/>
                <c:pt idx="0">
                  <c:v>RHC system</c:v>
                </c:pt>
                <c:pt idx="1">
                  <c:v>Hybrid system</c:v>
                </c:pt>
                <c:pt idx="2">
                  <c:v>Reference system</c:v>
                </c:pt>
              </c:strCache>
            </c:strRef>
          </c:cat>
          <c:val>
            <c:numRef>
              <c:f>SolarThermal!$N$37:$N$39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DC-414F-9246-0525FEDF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385088"/>
        <c:axId val="214110720"/>
      </c:stockChart>
      <c:catAx>
        <c:axId val="21538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14110720"/>
        <c:crosses val="autoZero"/>
        <c:auto val="1"/>
        <c:lblAlgn val="ctr"/>
        <c:lblOffset val="100"/>
        <c:noMultiLvlLbl val="0"/>
      </c:catAx>
      <c:valAx>
        <c:axId val="21411072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LCoHC (EUR-cent/kWh)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2153850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Cumulative cash flow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RHC costs</c:v>
          </c:tx>
          <c:spPr>
            <a:ln w="38100">
              <a:solidFill>
                <a:srgbClr val="E5352C"/>
              </a:solidFill>
            </a:ln>
          </c:spPr>
          <c:marker>
            <c:symbol val="none"/>
          </c:marker>
          <c:val>
            <c:numRef>
              <c:f>ASHP!CumCostRHC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ASHP!$R$58:$AK$58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E69-495B-B3AF-E05E43158C35}"/>
            </c:ext>
          </c:extLst>
        </c:ser>
        <c:ser>
          <c:idx val="1"/>
          <c:order val="1"/>
          <c:tx>
            <c:v>Ref. System costs</c:v>
          </c:tx>
          <c:spPr>
            <a:ln w="38100">
              <a:solidFill>
                <a:srgbClr val="17375E"/>
              </a:solidFill>
            </a:ln>
          </c:spPr>
          <c:marker>
            <c:symbol val="none"/>
          </c:marker>
          <c:val>
            <c:numRef>
              <c:f>ASHP!CumCostRef</c:f>
              <c:numCache>
                <c:formatCode>#,##0</c:formatCode>
                <c:ptCount val="2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ASHP!$R$58:$AK$58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E69-495B-B3AF-E05E43158C35}"/>
            </c:ext>
          </c:extLst>
        </c:ser>
        <c:ser>
          <c:idx val="2"/>
          <c:order val="2"/>
          <c:tx>
            <c:v>Cash flow</c:v>
          </c:tx>
          <c:spPr>
            <a:ln w="38100">
              <a:solidFill>
                <a:srgbClr val="007600"/>
              </a:solidFill>
            </a:ln>
          </c:spPr>
          <c:marker>
            <c:symbol val="none"/>
          </c:marker>
          <c:val>
            <c:numRef>
              <c:f>ASHP!CumCostDiff</c:f>
              <c:numCache>
                <c:formatCode>#,##0</c:formatCode>
                <c:ptCount val="20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ASHP!$R$58:$AK$58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E69-495B-B3AF-E05E43158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81824"/>
        <c:axId val="216546624"/>
      </c:lineChart>
      <c:catAx>
        <c:axId val="21678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year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16546624"/>
        <c:crosses val="autoZero"/>
        <c:auto val="1"/>
        <c:lblAlgn val="ctr"/>
        <c:lblOffset val="100"/>
        <c:noMultiLvlLbl val="0"/>
      </c:catAx>
      <c:valAx>
        <c:axId val="216546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Cumulative cost (EUR)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167818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Energy resources consumption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v>Difference</c:v>
          </c:tx>
          <c:spPr>
            <a:solidFill>
              <a:srgbClr val="31859C"/>
            </a:solidFill>
            <a:ln w="25400">
              <a:solidFill>
                <a:schemeClr val="accent1"/>
              </a:solidFill>
            </a:ln>
          </c:spPr>
          <c:invertIfNegative val="1"/>
          <c:cat>
            <c:strRef>
              <c:f>Lists!$C$6:$C$9</c:f>
              <c:strCache>
                <c:ptCount val="4"/>
                <c:pt idx="0">
                  <c:v>Electricity</c:v>
                </c:pt>
                <c:pt idx="1">
                  <c:v>Natural gas</c:v>
                </c:pt>
                <c:pt idx="2">
                  <c:v>Oil</c:v>
                </c:pt>
                <c:pt idx="3">
                  <c:v>LPG</c:v>
                </c:pt>
              </c:strCache>
            </c:strRef>
          </c:cat>
          <c:val>
            <c:numRef>
              <c:f>ASHP!$AA$29:$AA$32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25400">
                    <a:solidFill>
                      <a:schemeClr val="accent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533-4348-B36F-66A75D9D8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14208"/>
        <c:axId val="215196800"/>
      </c:barChart>
      <c:catAx>
        <c:axId val="221214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215196800"/>
        <c:crosses val="autoZero"/>
        <c:auto val="1"/>
        <c:lblAlgn val="ctr"/>
        <c:lblOffset val="100"/>
        <c:noMultiLvlLbl val="0"/>
      </c:catAx>
      <c:valAx>
        <c:axId val="21519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s-ES"/>
          </a:p>
        </c:txPr>
        <c:crossAx val="2212142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LCoHC</a:t>
            </a:r>
          </a:p>
        </c:rich>
      </c:tx>
      <c:overlay val="0"/>
    </c:title>
    <c:autoTitleDeleted val="0"/>
    <c:plotArea>
      <c:layout/>
      <c:stockChart>
        <c:ser>
          <c:idx val="2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E5352C"/>
              </a:solidFill>
              <a:ln>
                <a:noFill/>
              </a:ln>
            </c:spPr>
          </c:marker>
          <c:cat>
            <c:strRef>
              <c:f>ASHP!$M$35:$M$36</c:f>
              <c:strCache>
                <c:ptCount val="2"/>
                <c:pt idx="0">
                  <c:v>RHC system</c:v>
                </c:pt>
                <c:pt idx="1">
                  <c:v>Reference system</c:v>
                </c:pt>
              </c:strCache>
            </c:strRef>
          </c:cat>
          <c:val>
            <c:numRef>
              <c:f>ASHP!$N$35:$N$36</c:f>
              <c:numCache>
                <c:formatCode>0.00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7-4FA6-AD3F-7EB457DC1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73760"/>
        <c:axId val="215199680"/>
      </c:stockChart>
      <c:catAx>
        <c:axId val="2227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15199680"/>
        <c:crosses val="autoZero"/>
        <c:auto val="1"/>
        <c:lblAlgn val="ctr"/>
        <c:lblOffset val="100"/>
        <c:noMultiLvlLbl val="0"/>
      </c:catAx>
      <c:valAx>
        <c:axId val="21519968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LCoHC (EUR-cent/kWh)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2227737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635004</xdr:colOff>
      <xdr:row>11</xdr:row>
      <xdr:rowOff>74083</xdr:rowOff>
    </xdr:from>
    <xdr:to>
      <xdr:col>10</xdr:col>
      <xdr:colOff>386306</xdr:colOff>
      <xdr:row>13</xdr:row>
      <xdr:rowOff>95250</xdr:rowOff>
    </xdr:to>
    <xdr:grpSp>
      <xdr:nvGrpSpPr>
        <xdr:cNvPr id="17" name="16 Grupo"/>
        <xdr:cNvGrpSpPr/>
      </xdr:nvGrpSpPr>
      <xdr:grpSpPr>
        <a:xfrm>
          <a:off x="6000754" y="1968500"/>
          <a:ext cx="1349385" cy="338667"/>
          <a:chOff x="7387167" y="4900083"/>
          <a:chExt cx="1349385" cy="338667"/>
        </a:xfrm>
      </xdr:grpSpPr>
      <xdr:cxnSp macro="">
        <xdr:nvCxnSpPr>
          <xdr:cNvPr id="12" name="11 Conector recto de flecha"/>
          <xdr:cNvCxnSpPr/>
        </xdr:nvCxnSpPr>
        <xdr:spPr>
          <a:xfrm>
            <a:off x="7387167" y="4900083"/>
            <a:ext cx="1338801" cy="0"/>
          </a:xfrm>
          <a:prstGeom prst="straightConnector1">
            <a:avLst/>
          </a:prstGeom>
          <a:ln w="19050">
            <a:solidFill>
              <a:srgbClr val="E5352C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12 Conector recto de flecha"/>
          <xdr:cNvCxnSpPr/>
        </xdr:nvCxnSpPr>
        <xdr:spPr>
          <a:xfrm>
            <a:off x="8096250" y="5069416"/>
            <a:ext cx="640302" cy="0"/>
          </a:xfrm>
          <a:prstGeom prst="straightConnector1">
            <a:avLst/>
          </a:prstGeom>
          <a:ln w="19050">
            <a:solidFill>
              <a:srgbClr val="E5352C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13 Conector recto de flecha"/>
          <xdr:cNvCxnSpPr/>
        </xdr:nvCxnSpPr>
        <xdr:spPr>
          <a:xfrm>
            <a:off x="8434917" y="5238750"/>
            <a:ext cx="301635" cy="0"/>
          </a:xfrm>
          <a:prstGeom prst="straightConnector1">
            <a:avLst/>
          </a:prstGeom>
          <a:ln w="19050">
            <a:solidFill>
              <a:srgbClr val="E5352C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359834</xdr:colOff>
      <xdr:row>17</xdr:row>
      <xdr:rowOff>74083</xdr:rowOff>
    </xdr:from>
    <xdr:to>
      <xdr:col>10</xdr:col>
      <xdr:colOff>386306</xdr:colOff>
      <xdr:row>19</xdr:row>
      <xdr:rowOff>95252</xdr:rowOff>
    </xdr:to>
    <xdr:grpSp>
      <xdr:nvGrpSpPr>
        <xdr:cNvPr id="63" name="62 Grupo"/>
        <xdr:cNvGrpSpPr/>
      </xdr:nvGrpSpPr>
      <xdr:grpSpPr>
        <a:xfrm>
          <a:off x="6593417" y="2921000"/>
          <a:ext cx="756722" cy="338669"/>
          <a:chOff x="6593417" y="5852583"/>
          <a:chExt cx="756722" cy="338669"/>
        </a:xfrm>
      </xdr:grpSpPr>
      <xdr:cxnSp macro="">
        <xdr:nvCxnSpPr>
          <xdr:cNvPr id="19" name="18 Conector recto de flecha"/>
          <xdr:cNvCxnSpPr/>
        </xdr:nvCxnSpPr>
        <xdr:spPr>
          <a:xfrm>
            <a:off x="6646334" y="5852583"/>
            <a:ext cx="703805" cy="0"/>
          </a:xfrm>
          <a:prstGeom prst="straightConnector1">
            <a:avLst/>
          </a:prstGeom>
          <a:ln w="19050">
            <a:solidFill>
              <a:srgbClr val="E5352C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19 Conector recto de flecha"/>
          <xdr:cNvCxnSpPr/>
        </xdr:nvCxnSpPr>
        <xdr:spPr>
          <a:xfrm>
            <a:off x="7154333" y="6021917"/>
            <a:ext cx="195806" cy="0"/>
          </a:xfrm>
          <a:prstGeom prst="straightConnector1">
            <a:avLst/>
          </a:prstGeom>
          <a:ln w="19050">
            <a:solidFill>
              <a:srgbClr val="E5352C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20 Conector recto de flecha"/>
          <xdr:cNvCxnSpPr/>
        </xdr:nvCxnSpPr>
        <xdr:spPr>
          <a:xfrm>
            <a:off x="6593417" y="6191252"/>
            <a:ext cx="756722" cy="0"/>
          </a:xfrm>
          <a:prstGeom prst="straightConnector1">
            <a:avLst/>
          </a:prstGeom>
          <a:ln w="19050">
            <a:solidFill>
              <a:srgbClr val="E5352C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137583</xdr:colOff>
      <xdr:row>21</xdr:row>
      <xdr:rowOff>84666</xdr:rowOff>
    </xdr:from>
    <xdr:to>
      <xdr:col>10</xdr:col>
      <xdr:colOff>386306</xdr:colOff>
      <xdr:row>22</xdr:row>
      <xdr:rowOff>84667</xdr:rowOff>
    </xdr:to>
    <xdr:grpSp>
      <xdr:nvGrpSpPr>
        <xdr:cNvPr id="64" name="63 Grupo"/>
        <xdr:cNvGrpSpPr/>
      </xdr:nvGrpSpPr>
      <xdr:grpSpPr>
        <a:xfrm>
          <a:off x="6371166" y="3566583"/>
          <a:ext cx="978973" cy="158751"/>
          <a:chOff x="6371166" y="6498166"/>
          <a:chExt cx="978973" cy="158751"/>
        </a:xfrm>
      </xdr:grpSpPr>
      <xdr:cxnSp macro="">
        <xdr:nvCxnSpPr>
          <xdr:cNvPr id="25" name="24 Conector recto de flecha"/>
          <xdr:cNvCxnSpPr/>
        </xdr:nvCxnSpPr>
        <xdr:spPr>
          <a:xfrm>
            <a:off x="6371166" y="6498166"/>
            <a:ext cx="978973" cy="0"/>
          </a:xfrm>
          <a:prstGeom prst="straightConnector1">
            <a:avLst/>
          </a:prstGeom>
          <a:ln w="19050">
            <a:solidFill>
              <a:srgbClr val="E5352C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25 Conector recto de flecha"/>
          <xdr:cNvCxnSpPr/>
        </xdr:nvCxnSpPr>
        <xdr:spPr>
          <a:xfrm>
            <a:off x="7027333" y="6656917"/>
            <a:ext cx="322806" cy="0"/>
          </a:xfrm>
          <a:prstGeom prst="straightConnector1">
            <a:avLst/>
          </a:prstGeom>
          <a:ln w="19050">
            <a:solidFill>
              <a:srgbClr val="E5352C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624417</xdr:colOff>
      <xdr:row>24</xdr:row>
      <xdr:rowOff>127000</xdr:rowOff>
    </xdr:from>
    <xdr:to>
      <xdr:col>12</xdr:col>
      <xdr:colOff>69850</xdr:colOff>
      <xdr:row>41</xdr:row>
      <xdr:rowOff>146050</xdr:rowOff>
    </xdr:to>
    <xdr:pic>
      <xdr:nvPicPr>
        <xdr:cNvPr id="27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167" y="5355167"/>
          <a:ext cx="4514850" cy="271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130969</xdr:colOff>
      <xdr:row>4</xdr:row>
      <xdr:rowOff>701</xdr:rowOff>
    </xdr:from>
    <xdr:to>
      <xdr:col>11</xdr:col>
      <xdr:colOff>1107281</xdr:colOff>
      <xdr:row>4</xdr:row>
      <xdr:rowOff>701</xdr:rowOff>
    </xdr:to>
    <xdr:cxnSp macro="">
      <xdr:nvCxnSpPr>
        <xdr:cNvPr id="6" name="5 Conector recto de flecha"/>
        <xdr:cNvCxnSpPr/>
      </xdr:nvCxnSpPr>
      <xdr:spPr>
        <a:xfrm>
          <a:off x="1386028" y="1154907"/>
          <a:ext cx="144695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95251</xdr:colOff>
      <xdr:row>21</xdr:row>
      <xdr:rowOff>177895</xdr:rowOff>
    </xdr:from>
    <xdr:to>
      <xdr:col>11</xdr:col>
      <xdr:colOff>1071563</xdr:colOff>
      <xdr:row>21</xdr:row>
      <xdr:rowOff>177895</xdr:rowOff>
    </xdr:to>
    <xdr:cxnSp macro="">
      <xdr:nvCxnSpPr>
        <xdr:cNvPr id="7" name="6 Conector recto de flecha"/>
        <xdr:cNvCxnSpPr/>
      </xdr:nvCxnSpPr>
      <xdr:spPr>
        <a:xfrm>
          <a:off x="1350310" y="4693866"/>
          <a:ext cx="144695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2383</xdr:colOff>
      <xdr:row>13</xdr:row>
      <xdr:rowOff>190500</xdr:rowOff>
    </xdr:from>
    <xdr:to>
      <xdr:col>18</xdr:col>
      <xdr:colOff>2383</xdr:colOff>
      <xdr:row>15</xdr:row>
      <xdr:rowOff>1</xdr:rowOff>
    </xdr:to>
    <xdr:cxnSp macro="">
      <xdr:nvCxnSpPr>
        <xdr:cNvPr id="16" name="15 Conector recto de flecha"/>
        <xdr:cNvCxnSpPr/>
      </xdr:nvCxnSpPr>
      <xdr:spPr>
        <a:xfrm>
          <a:off x="8277227" y="2559844"/>
          <a:ext cx="0" cy="214313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26194</xdr:colOff>
      <xdr:row>12</xdr:row>
      <xdr:rowOff>83344</xdr:rowOff>
    </xdr:from>
    <xdr:to>
      <xdr:col>20</xdr:col>
      <xdr:colOff>535781</xdr:colOff>
      <xdr:row>17</xdr:row>
      <xdr:rowOff>35719</xdr:rowOff>
    </xdr:to>
    <xdr:cxnSp macro="">
      <xdr:nvCxnSpPr>
        <xdr:cNvPr id="20" name="19 Conector recto de flecha"/>
        <xdr:cNvCxnSpPr/>
      </xdr:nvCxnSpPr>
      <xdr:spPr>
        <a:xfrm flipV="1">
          <a:off x="10051257" y="2262188"/>
          <a:ext cx="509587" cy="940594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</xdr:colOff>
      <xdr:row>12</xdr:row>
      <xdr:rowOff>142875</xdr:rowOff>
    </xdr:from>
    <xdr:to>
      <xdr:col>26</xdr:col>
      <xdr:colOff>619124</xdr:colOff>
      <xdr:row>12</xdr:row>
      <xdr:rowOff>142875</xdr:rowOff>
    </xdr:to>
    <xdr:cxnSp macro="">
      <xdr:nvCxnSpPr>
        <xdr:cNvPr id="23" name="22 Conector recto de flecha"/>
        <xdr:cNvCxnSpPr/>
      </xdr:nvCxnSpPr>
      <xdr:spPr>
        <a:xfrm>
          <a:off x="14420850" y="2321719"/>
          <a:ext cx="581024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97631</xdr:colOff>
      <xdr:row>12</xdr:row>
      <xdr:rowOff>95250</xdr:rowOff>
    </xdr:from>
    <xdr:to>
      <xdr:col>37</xdr:col>
      <xdr:colOff>678655</xdr:colOff>
      <xdr:row>12</xdr:row>
      <xdr:rowOff>95250</xdr:rowOff>
    </xdr:to>
    <xdr:cxnSp macro="">
      <xdr:nvCxnSpPr>
        <xdr:cNvPr id="26" name="25 Conector recto de flecha"/>
        <xdr:cNvCxnSpPr/>
      </xdr:nvCxnSpPr>
      <xdr:spPr>
        <a:xfrm>
          <a:off x="22755225" y="2274094"/>
          <a:ext cx="581024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427922</xdr:colOff>
      <xdr:row>33</xdr:row>
      <xdr:rowOff>151630</xdr:rowOff>
    </xdr:from>
    <xdr:to>
      <xdr:col>21</xdr:col>
      <xdr:colOff>207443</xdr:colOff>
      <xdr:row>48</xdr:row>
      <xdr:rowOff>54925</xdr:rowOff>
    </xdr:to>
    <xdr:graphicFrame macro="">
      <xdr:nvGraphicFramePr>
        <xdr:cNvPr id="32" name="3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525977</xdr:colOff>
      <xdr:row>33</xdr:row>
      <xdr:rowOff>127818</xdr:rowOff>
    </xdr:from>
    <xdr:to>
      <xdr:col>28</xdr:col>
      <xdr:colOff>510710</xdr:colOff>
      <xdr:row>48</xdr:row>
      <xdr:rowOff>31113</xdr:rowOff>
    </xdr:to>
    <xdr:grpSp>
      <xdr:nvGrpSpPr>
        <xdr:cNvPr id="22" name="21 Grupo"/>
        <xdr:cNvGrpSpPr/>
      </xdr:nvGrpSpPr>
      <xdr:grpSpPr>
        <a:xfrm>
          <a:off x="13801446" y="6926287"/>
          <a:ext cx="4497202" cy="2772701"/>
          <a:chOff x="1632024" y="7065693"/>
          <a:chExt cx="4607151" cy="2781426"/>
        </a:xfrm>
      </xdr:grpSpPr>
      <xdr:graphicFrame macro="">
        <xdr:nvGraphicFramePr>
          <xdr:cNvPr id="18" name="17 Gráfico"/>
          <xdr:cNvGraphicFramePr/>
        </xdr:nvGraphicFramePr>
        <xdr:xfrm>
          <a:off x="1632024" y="7065693"/>
          <a:ext cx="4607151" cy="27814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7" name="16 Conector recto de flecha"/>
          <xdr:cNvCxnSpPr/>
        </xdr:nvCxnSpPr>
        <xdr:spPr>
          <a:xfrm>
            <a:off x="2387597" y="9747219"/>
            <a:ext cx="3096006" cy="0"/>
          </a:xfrm>
          <a:prstGeom prst="straightConnector1">
            <a:avLst/>
          </a:prstGeom>
          <a:ln w="28575">
            <a:solidFill>
              <a:schemeClr val="accent5">
                <a:lumMod val="75000"/>
              </a:schemeClr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18 CuadroTexto"/>
          <xdr:cNvSpPr txBox="1"/>
        </xdr:nvSpPr>
        <xdr:spPr>
          <a:xfrm>
            <a:off x="1643497" y="9520340"/>
            <a:ext cx="7200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&lt;0</a:t>
            </a:r>
          </a:p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Reduction</a:t>
            </a:r>
          </a:p>
        </xdr:txBody>
      </xdr:sp>
      <xdr:sp macro="" textlink="">
        <xdr:nvSpPr>
          <xdr:cNvPr id="21" name="20 CuadroTexto"/>
          <xdr:cNvSpPr txBox="1"/>
        </xdr:nvSpPr>
        <xdr:spPr>
          <a:xfrm>
            <a:off x="5478876" y="9520340"/>
            <a:ext cx="755999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&gt;0</a:t>
            </a:r>
          </a:p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Increase</a:t>
            </a:r>
          </a:p>
        </xdr:txBody>
      </xdr:sp>
    </xdr:grpSp>
    <xdr:clientData/>
  </xdr:twoCellAnchor>
  <xdr:twoCellAnchor editAs="oneCell">
    <xdr:from>
      <xdr:col>11</xdr:col>
      <xdr:colOff>1089766</xdr:colOff>
      <xdr:row>33</xdr:row>
      <xdr:rowOff>176845</xdr:rowOff>
    </xdr:from>
    <xdr:to>
      <xdr:col>13</xdr:col>
      <xdr:colOff>1835097</xdr:colOff>
      <xdr:row>48</xdr:row>
      <xdr:rowOff>80140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14287</xdr:colOff>
      <xdr:row>10</xdr:row>
      <xdr:rowOff>47625</xdr:rowOff>
    </xdr:from>
    <xdr:to>
      <xdr:col>15</xdr:col>
      <xdr:colOff>2382</xdr:colOff>
      <xdr:row>16</xdr:row>
      <xdr:rowOff>166687</xdr:rowOff>
    </xdr:to>
    <xdr:cxnSp macro="">
      <xdr:nvCxnSpPr>
        <xdr:cNvPr id="14" name="13 Conector recto de flecha"/>
        <xdr:cNvCxnSpPr/>
      </xdr:nvCxnSpPr>
      <xdr:spPr>
        <a:xfrm flipV="1">
          <a:off x="5514975" y="1845469"/>
          <a:ext cx="738188" cy="1297781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1152524</xdr:colOff>
      <xdr:row>1</xdr:row>
      <xdr:rowOff>11907</xdr:rowOff>
    </xdr:from>
    <xdr:to>
      <xdr:col>4</xdr:col>
      <xdr:colOff>30449</xdr:colOff>
      <xdr:row>1</xdr:row>
      <xdr:rowOff>11907</xdr:rowOff>
    </xdr:to>
    <xdr:cxnSp macro="">
      <xdr:nvCxnSpPr>
        <xdr:cNvPr id="2" name="1 Conector recto de flecha"/>
        <xdr:cNvCxnSpPr/>
      </xdr:nvCxnSpPr>
      <xdr:spPr>
        <a:xfrm>
          <a:off x="1495424" y="183357"/>
          <a:ext cx="1764000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1152524</xdr:colOff>
      <xdr:row>15</xdr:row>
      <xdr:rowOff>166689</xdr:rowOff>
    </xdr:from>
    <xdr:to>
      <xdr:col>4</xdr:col>
      <xdr:colOff>30449</xdr:colOff>
      <xdr:row>15</xdr:row>
      <xdr:rowOff>166689</xdr:rowOff>
    </xdr:to>
    <xdr:cxnSp macro="">
      <xdr:nvCxnSpPr>
        <xdr:cNvPr id="3" name="2 Conector recto de flecha"/>
        <xdr:cNvCxnSpPr/>
      </xdr:nvCxnSpPr>
      <xdr:spPr>
        <a:xfrm>
          <a:off x="1495424" y="3062289"/>
          <a:ext cx="1764000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</xdr:colOff>
      <xdr:row>6</xdr:row>
      <xdr:rowOff>47625</xdr:rowOff>
    </xdr:from>
    <xdr:to>
      <xdr:col>6</xdr:col>
      <xdr:colOff>2382</xdr:colOff>
      <xdr:row>12</xdr:row>
      <xdr:rowOff>166687</xdr:rowOff>
    </xdr:to>
    <xdr:cxnSp macro="">
      <xdr:nvCxnSpPr>
        <xdr:cNvPr id="4" name="3 Conector recto de flecha"/>
        <xdr:cNvCxnSpPr/>
      </xdr:nvCxnSpPr>
      <xdr:spPr>
        <a:xfrm flipV="1">
          <a:off x="3786187" y="1162050"/>
          <a:ext cx="616745" cy="1309687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26194</xdr:colOff>
      <xdr:row>8</xdr:row>
      <xdr:rowOff>83344</xdr:rowOff>
    </xdr:from>
    <xdr:to>
      <xdr:col>8</xdr:col>
      <xdr:colOff>535781</xdr:colOff>
      <xdr:row>13</xdr:row>
      <xdr:rowOff>35719</xdr:rowOff>
    </xdr:to>
    <xdr:cxnSp macro="">
      <xdr:nvCxnSpPr>
        <xdr:cNvPr id="5" name="5 Conector recto de flecha"/>
        <xdr:cNvCxnSpPr/>
      </xdr:nvCxnSpPr>
      <xdr:spPr>
        <a:xfrm flipV="1">
          <a:off x="7188994" y="1597819"/>
          <a:ext cx="509587" cy="93345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8</xdr:row>
      <xdr:rowOff>142875</xdr:rowOff>
    </xdr:from>
    <xdr:to>
      <xdr:col>11</xdr:col>
      <xdr:colOff>619124</xdr:colOff>
      <xdr:row>8</xdr:row>
      <xdr:rowOff>142875</xdr:rowOff>
    </xdr:to>
    <xdr:cxnSp macro="">
      <xdr:nvCxnSpPr>
        <xdr:cNvPr id="6" name="6 Conector recto de flecha"/>
        <xdr:cNvCxnSpPr/>
      </xdr:nvCxnSpPr>
      <xdr:spPr>
        <a:xfrm>
          <a:off x="10029825" y="1657350"/>
          <a:ext cx="47624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97631</xdr:colOff>
      <xdr:row>8</xdr:row>
      <xdr:rowOff>95250</xdr:rowOff>
    </xdr:from>
    <xdr:to>
      <xdr:col>16</xdr:col>
      <xdr:colOff>678655</xdr:colOff>
      <xdr:row>8</xdr:row>
      <xdr:rowOff>95250</xdr:rowOff>
    </xdr:to>
    <xdr:cxnSp macro="">
      <xdr:nvCxnSpPr>
        <xdr:cNvPr id="7" name="7 Conector recto de flecha"/>
        <xdr:cNvCxnSpPr/>
      </xdr:nvCxnSpPr>
      <xdr:spPr>
        <a:xfrm>
          <a:off x="15785306" y="1609725"/>
          <a:ext cx="41909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166688</xdr:rowOff>
    </xdr:to>
    <xdr:cxnSp macro="">
      <xdr:nvCxnSpPr>
        <xdr:cNvPr id="8" name="8 Conector recto de flecha"/>
        <xdr:cNvCxnSpPr/>
      </xdr:nvCxnSpPr>
      <xdr:spPr>
        <a:xfrm>
          <a:off x="3228975" y="1114425"/>
          <a:ext cx="0" cy="166688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190500</xdr:rowOff>
    </xdr:from>
    <xdr:to>
      <xdr:col>4</xdr:col>
      <xdr:colOff>0</xdr:colOff>
      <xdr:row>10</xdr:row>
      <xdr:rowOff>178597</xdr:rowOff>
    </xdr:to>
    <xdr:cxnSp macro="">
      <xdr:nvCxnSpPr>
        <xdr:cNvPr id="9" name="9 Conector recto de flecha"/>
        <xdr:cNvCxnSpPr/>
      </xdr:nvCxnSpPr>
      <xdr:spPr>
        <a:xfrm>
          <a:off x="3228975" y="1895475"/>
          <a:ext cx="0" cy="188122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205422</xdr:colOff>
      <xdr:row>46</xdr:row>
      <xdr:rowOff>126515</xdr:rowOff>
    </xdr:from>
    <xdr:to>
      <xdr:col>6</xdr:col>
      <xdr:colOff>685080</xdr:colOff>
      <xdr:row>56</xdr:row>
      <xdr:rowOff>136227</xdr:rowOff>
    </xdr:to>
    <xdr:grpSp>
      <xdr:nvGrpSpPr>
        <xdr:cNvPr id="10" name="52 Grupo"/>
        <xdr:cNvGrpSpPr/>
      </xdr:nvGrpSpPr>
      <xdr:grpSpPr>
        <a:xfrm>
          <a:off x="550703" y="8484703"/>
          <a:ext cx="4646846" cy="1676587"/>
          <a:chOff x="1425437" y="8727591"/>
          <a:chExt cx="4634628" cy="1669961"/>
        </a:xfrm>
      </xdr:grpSpPr>
      <xdr:cxnSp macro="">
        <xdr:nvCxnSpPr>
          <xdr:cNvPr id="11" name="34 Conector recto"/>
          <xdr:cNvCxnSpPr>
            <a:stCxn id="17" idx="0"/>
            <a:endCxn id="13" idx="2"/>
          </xdr:cNvCxnSpPr>
        </xdr:nvCxnSpPr>
        <xdr:spPr>
          <a:xfrm flipH="1" flipV="1">
            <a:off x="3738244" y="9095046"/>
            <a:ext cx="627126" cy="930593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10 Rectángulo"/>
          <xdr:cNvSpPr/>
        </xdr:nvSpPr>
        <xdr:spPr>
          <a:xfrm>
            <a:off x="2033795" y="8727591"/>
            <a:ext cx="897929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DHW</a:t>
            </a:r>
          </a:p>
        </xdr:txBody>
      </xdr:sp>
      <xdr:sp macro="" textlink="">
        <xdr:nvSpPr>
          <xdr:cNvPr id="13" name="11 Rectángulo"/>
          <xdr:cNvSpPr/>
        </xdr:nvSpPr>
        <xdr:spPr>
          <a:xfrm>
            <a:off x="3288610" y="8727591"/>
            <a:ext cx="903727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Space heating</a:t>
            </a:r>
          </a:p>
        </xdr:txBody>
      </xdr:sp>
      <xdr:sp macro="" textlink="">
        <xdr:nvSpPr>
          <xdr:cNvPr id="14" name="13 Rectángulo"/>
          <xdr:cNvSpPr/>
        </xdr:nvSpPr>
        <xdr:spPr>
          <a:xfrm>
            <a:off x="4550465" y="8727591"/>
            <a:ext cx="900000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Space cooling</a:t>
            </a:r>
          </a:p>
        </xdr:txBody>
      </xdr:sp>
      <xdr:sp macro="" textlink="">
        <xdr:nvSpPr>
          <xdr:cNvPr id="15" name="14 Rectángulo"/>
          <xdr:cNvSpPr/>
        </xdr:nvSpPr>
        <xdr:spPr>
          <a:xfrm>
            <a:off x="1425437" y="10025639"/>
            <a:ext cx="896687" cy="371913"/>
          </a:xfrm>
          <a:prstGeom prst="rect">
            <a:avLst/>
          </a:prstGeom>
          <a:ln w="19050">
            <a:solidFill>
              <a:srgbClr val="0076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007600"/>
                </a:solidFill>
                <a:latin typeface="Arial" pitchFamily="34" charset="0"/>
                <a:cs typeface="Arial" pitchFamily="34" charset="0"/>
              </a:rPr>
              <a:t>Biomass</a:t>
            </a:r>
          </a:p>
        </xdr:txBody>
      </xdr:sp>
      <xdr:sp macro="" textlink="">
        <xdr:nvSpPr>
          <xdr:cNvPr id="16" name="15 Rectángulo"/>
          <xdr:cNvSpPr/>
        </xdr:nvSpPr>
        <xdr:spPr>
          <a:xfrm>
            <a:off x="2666724" y="10025639"/>
            <a:ext cx="899586" cy="371913"/>
          </a:xfrm>
          <a:prstGeom prst="rect">
            <a:avLst/>
          </a:prstGeom>
          <a:ln w="19050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Solar</a:t>
            </a:r>
            <a:r>
              <a:rPr lang="es-ES" sz="1000" b="1" baseline="0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thermal</a:t>
            </a:r>
            <a:endParaRPr lang="es-ES" sz="1000" b="1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7" name="16 Rectángulo"/>
          <xdr:cNvSpPr/>
        </xdr:nvSpPr>
        <xdr:spPr>
          <a:xfrm>
            <a:off x="3914637" y="10025639"/>
            <a:ext cx="900828" cy="371913"/>
          </a:xfrm>
          <a:prstGeom prst="rect">
            <a:avLst/>
          </a:prstGeom>
          <a:ln w="19050">
            <a:solidFill>
              <a:srgbClr val="0000FF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0000FF"/>
                </a:solidFill>
                <a:latin typeface="Arial" pitchFamily="34" charset="0"/>
                <a:cs typeface="Arial" pitchFamily="34" charset="0"/>
              </a:rPr>
              <a:t>ASHP</a:t>
            </a:r>
          </a:p>
        </xdr:txBody>
      </xdr:sp>
      <xdr:sp macro="" textlink="">
        <xdr:nvSpPr>
          <xdr:cNvPr id="18" name="17 Rectángulo"/>
          <xdr:cNvSpPr/>
        </xdr:nvSpPr>
        <xdr:spPr>
          <a:xfrm>
            <a:off x="5160065" y="10025639"/>
            <a:ext cx="900000" cy="371913"/>
          </a:xfrm>
          <a:prstGeom prst="rect">
            <a:avLst/>
          </a:prstGeom>
          <a:ln w="19050"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GSHP</a:t>
            </a:r>
          </a:p>
        </xdr:txBody>
      </xdr:sp>
      <xdr:cxnSp macro="">
        <xdr:nvCxnSpPr>
          <xdr:cNvPr id="19" name="23 Conector recto"/>
          <xdr:cNvCxnSpPr>
            <a:stCxn id="15" idx="0"/>
            <a:endCxn id="12" idx="2"/>
          </xdr:cNvCxnSpPr>
        </xdr:nvCxnSpPr>
        <xdr:spPr>
          <a:xfrm flipV="1">
            <a:off x="1877126" y="9095046"/>
            <a:ext cx="602766" cy="930593"/>
          </a:xfrm>
          <a:prstGeom prst="line">
            <a:avLst/>
          </a:prstGeom>
          <a:ln w="19050">
            <a:solidFill>
              <a:srgbClr val="0076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24 Conector recto"/>
          <xdr:cNvCxnSpPr>
            <a:stCxn id="15" idx="0"/>
            <a:endCxn id="13" idx="2"/>
          </xdr:cNvCxnSpPr>
        </xdr:nvCxnSpPr>
        <xdr:spPr>
          <a:xfrm flipV="1">
            <a:off x="1877126" y="9095046"/>
            <a:ext cx="1861118" cy="930593"/>
          </a:xfrm>
          <a:prstGeom prst="line">
            <a:avLst/>
          </a:prstGeom>
          <a:ln w="19050">
            <a:solidFill>
              <a:srgbClr val="0076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27 Conector recto"/>
          <xdr:cNvCxnSpPr>
            <a:stCxn id="16" idx="0"/>
            <a:endCxn id="12" idx="2"/>
          </xdr:cNvCxnSpPr>
        </xdr:nvCxnSpPr>
        <xdr:spPr>
          <a:xfrm flipH="1" flipV="1">
            <a:off x="2479892" y="9095046"/>
            <a:ext cx="636466" cy="930593"/>
          </a:xfrm>
          <a:prstGeom prst="line">
            <a:avLst/>
          </a:prstGeom>
          <a:ln w="1905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30 Conector recto"/>
          <xdr:cNvCxnSpPr>
            <a:stCxn id="16" idx="0"/>
            <a:endCxn id="13" idx="2"/>
          </xdr:cNvCxnSpPr>
        </xdr:nvCxnSpPr>
        <xdr:spPr>
          <a:xfrm flipV="1">
            <a:off x="3116358" y="9095046"/>
            <a:ext cx="621886" cy="930593"/>
          </a:xfrm>
          <a:prstGeom prst="line">
            <a:avLst/>
          </a:prstGeom>
          <a:ln w="19050">
            <a:solidFill>
              <a:schemeClr val="accent6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3 CuadroTexto"/>
          <xdr:cNvSpPr txBox="1"/>
        </xdr:nvSpPr>
        <xdr:spPr>
          <a:xfrm rot="18180000">
            <a:off x="2934560" y="9588570"/>
            <a:ext cx="930763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700" b="1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With aux.</a:t>
            </a:r>
            <a:r>
              <a:rPr lang="es-ES" sz="700" b="1" baseline="0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system</a:t>
            </a:r>
            <a:endParaRPr lang="es-ES" sz="700" b="1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4" name="39 Conector recto"/>
          <xdr:cNvCxnSpPr>
            <a:stCxn id="17" idx="0"/>
            <a:endCxn id="14" idx="2"/>
          </xdr:cNvCxnSpPr>
        </xdr:nvCxnSpPr>
        <xdr:spPr>
          <a:xfrm flipV="1">
            <a:off x="4365370" y="9095046"/>
            <a:ext cx="635095" cy="930593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42 Conector recto"/>
          <xdr:cNvCxnSpPr>
            <a:stCxn id="17" idx="0"/>
            <a:endCxn id="12" idx="2"/>
          </xdr:cNvCxnSpPr>
        </xdr:nvCxnSpPr>
        <xdr:spPr>
          <a:xfrm flipH="1" flipV="1">
            <a:off x="2479892" y="9095046"/>
            <a:ext cx="1885478" cy="930593"/>
          </a:xfrm>
          <a:prstGeom prst="line">
            <a:avLst/>
          </a:prstGeom>
          <a:ln w="19050">
            <a:solidFill>
              <a:srgbClr val="0000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46 Conector recto"/>
          <xdr:cNvCxnSpPr>
            <a:stCxn id="18" idx="0"/>
            <a:endCxn id="13" idx="2"/>
          </xdr:cNvCxnSpPr>
        </xdr:nvCxnSpPr>
        <xdr:spPr>
          <a:xfrm flipH="1" flipV="1">
            <a:off x="3738244" y="9095046"/>
            <a:ext cx="1871821" cy="93059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49 Conector recto"/>
          <xdr:cNvCxnSpPr>
            <a:stCxn id="18" idx="0"/>
            <a:endCxn id="14" idx="2"/>
          </xdr:cNvCxnSpPr>
        </xdr:nvCxnSpPr>
        <xdr:spPr>
          <a:xfrm flipH="1" flipV="1">
            <a:off x="5000465" y="9095046"/>
            <a:ext cx="609600" cy="93059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89</xdr:row>
          <xdr:rowOff>85725</xdr:rowOff>
        </xdr:from>
        <xdr:to>
          <xdr:col>3</xdr:col>
          <xdr:colOff>714375</xdr:colOff>
          <xdr:row>90</xdr:row>
          <xdr:rowOff>142875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312578</xdr:colOff>
      <xdr:row>48</xdr:row>
      <xdr:rowOff>162235</xdr:rowOff>
    </xdr:from>
    <xdr:to>
      <xdr:col>6</xdr:col>
      <xdr:colOff>329144</xdr:colOff>
      <xdr:row>54</xdr:row>
      <xdr:rowOff>96213</xdr:rowOff>
    </xdr:to>
    <xdr:cxnSp macro="">
      <xdr:nvCxnSpPr>
        <xdr:cNvPr id="29" name="46 Conector recto"/>
        <xdr:cNvCxnSpPr>
          <a:stCxn id="18" idx="0"/>
        </xdr:cNvCxnSpPr>
      </xdr:nvCxnSpPr>
      <xdr:spPr>
        <a:xfrm flipH="1" flipV="1">
          <a:off x="1808003" y="8706160"/>
          <a:ext cx="2921691" cy="9055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130969</xdr:colOff>
      <xdr:row>4</xdr:row>
      <xdr:rowOff>11907</xdr:rowOff>
    </xdr:from>
    <xdr:to>
      <xdr:col>11</xdr:col>
      <xdr:colOff>1107281</xdr:colOff>
      <xdr:row>4</xdr:row>
      <xdr:rowOff>11907</xdr:rowOff>
    </xdr:to>
    <xdr:cxnSp macro="">
      <xdr:nvCxnSpPr>
        <xdr:cNvPr id="2" name="1 Conector recto de flecha"/>
        <xdr:cNvCxnSpPr/>
      </xdr:nvCxnSpPr>
      <xdr:spPr>
        <a:xfrm>
          <a:off x="1350169" y="1364457"/>
          <a:ext cx="1433512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95251</xdr:colOff>
      <xdr:row>21</xdr:row>
      <xdr:rowOff>166689</xdr:rowOff>
    </xdr:from>
    <xdr:to>
      <xdr:col>11</xdr:col>
      <xdr:colOff>1071563</xdr:colOff>
      <xdr:row>21</xdr:row>
      <xdr:rowOff>166689</xdr:rowOff>
    </xdr:to>
    <xdr:cxnSp macro="">
      <xdr:nvCxnSpPr>
        <xdr:cNvPr id="3" name="2 Conector recto de flecha"/>
        <xdr:cNvCxnSpPr/>
      </xdr:nvCxnSpPr>
      <xdr:spPr>
        <a:xfrm>
          <a:off x="1314451" y="4262439"/>
          <a:ext cx="1433512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14287</xdr:colOff>
      <xdr:row>10</xdr:row>
      <xdr:rowOff>47625</xdr:rowOff>
    </xdr:from>
    <xdr:to>
      <xdr:col>15</xdr:col>
      <xdr:colOff>2382</xdr:colOff>
      <xdr:row>16</xdr:row>
      <xdr:rowOff>166687</xdr:rowOff>
    </xdr:to>
    <xdr:cxnSp macro="">
      <xdr:nvCxnSpPr>
        <xdr:cNvPr id="5" name="4 Conector recto de flecha"/>
        <xdr:cNvCxnSpPr/>
      </xdr:nvCxnSpPr>
      <xdr:spPr>
        <a:xfrm flipV="1">
          <a:off x="6338887" y="2381250"/>
          <a:ext cx="740570" cy="1290637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2383</xdr:colOff>
      <xdr:row>13</xdr:row>
      <xdr:rowOff>190500</xdr:rowOff>
    </xdr:from>
    <xdr:to>
      <xdr:col>18</xdr:col>
      <xdr:colOff>2383</xdr:colOff>
      <xdr:row>15</xdr:row>
      <xdr:rowOff>1</xdr:rowOff>
    </xdr:to>
    <xdr:cxnSp macro="">
      <xdr:nvCxnSpPr>
        <xdr:cNvPr id="6" name="5 Conector recto de flecha"/>
        <xdr:cNvCxnSpPr/>
      </xdr:nvCxnSpPr>
      <xdr:spPr>
        <a:xfrm>
          <a:off x="9108283" y="3095625"/>
          <a:ext cx="0" cy="209551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26194</xdr:colOff>
      <xdr:row>12</xdr:row>
      <xdr:rowOff>83344</xdr:rowOff>
    </xdr:from>
    <xdr:to>
      <xdr:col>20</xdr:col>
      <xdr:colOff>535781</xdr:colOff>
      <xdr:row>17</xdr:row>
      <xdr:rowOff>35719</xdr:rowOff>
    </xdr:to>
    <xdr:cxnSp macro="">
      <xdr:nvCxnSpPr>
        <xdr:cNvPr id="7" name="6 Conector recto de flecha"/>
        <xdr:cNvCxnSpPr/>
      </xdr:nvCxnSpPr>
      <xdr:spPr>
        <a:xfrm flipV="1">
          <a:off x="10884694" y="2797969"/>
          <a:ext cx="509587" cy="93345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82924</xdr:colOff>
      <xdr:row>12</xdr:row>
      <xdr:rowOff>142875</xdr:rowOff>
    </xdr:from>
    <xdr:to>
      <xdr:col>26</xdr:col>
      <xdr:colOff>663948</xdr:colOff>
      <xdr:row>12</xdr:row>
      <xdr:rowOff>142875</xdr:rowOff>
    </xdr:to>
    <xdr:cxnSp macro="">
      <xdr:nvCxnSpPr>
        <xdr:cNvPr id="8" name="7 Conector recto de flecha"/>
        <xdr:cNvCxnSpPr/>
      </xdr:nvCxnSpPr>
      <xdr:spPr>
        <a:xfrm>
          <a:off x="15659100" y="2742640"/>
          <a:ext cx="581024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97631</xdr:colOff>
      <xdr:row>12</xdr:row>
      <xdr:rowOff>95250</xdr:rowOff>
    </xdr:from>
    <xdr:to>
      <xdr:col>37</xdr:col>
      <xdr:colOff>678655</xdr:colOff>
      <xdr:row>12</xdr:row>
      <xdr:rowOff>95250</xdr:rowOff>
    </xdr:to>
    <xdr:cxnSp macro="">
      <xdr:nvCxnSpPr>
        <xdr:cNvPr id="9" name="8 Conector recto de flecha"/>
        <xdr:cNvCxnSpPr/>
      </xdr:nvCxnSpPr>
      <xdr:spPr>
        <a:xfrm>
          <a:off x="23586281" y="2809875"/>
          <a:ext cx="581024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259698</xdr:colOff>
      <xdr:row>35</xdr:row>
      <xdr:rowOff>124317</xdr:rowOff>
    </xdr:from>
    <xdr:to>
      <xdr:col>21</xdr:col>
      <xdr:colOff>43422</xdr:colOff>
      <xdr:row>50</xdr:row>
      <xdr:rowOff>27611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370076</xdr:colOff>
      <xdr:row>35</xdr:row>
      <xdr:rowOff>136223</xdr:rowOff>
    </xdr:from>
    <xdr:to>
      <xdr:col>28</xdr:col>
      <xdr:colOff>453564</xdr:colOff>
      <xdr:row>50</xdr:row>
      <xdr:rowOff>39517</xdr:rowOff>
    </xdr:to>
    <xdr:grpSp>
      <xdr:nvGrpSpPr>
        <xdr:cNvPr id="20" name="19 Grupo"/>
        <xdr:cNvGrpSpPr/>
      </xdr:nvGrpSpPr>
      <xdr:grpSpPr>
        <a:xfrm>
          <a:off x="13740795" y="7279973"/>
          <a:ext cx="4500707" cy="2772700"/>
          <a:chOff x="1702594" y="7167552"/>
          <a:chExt cx="4582948" cy="2772800"/>
        </a:xfrm>
      </xdr:grpSpPr>
      <xdr:graphicFrame macro="">
        <xdr:nvGraphicFramePr>
          <xdr:cNvPr id="18" name="17 Gráfico"/>
          <xdr:cNvGraphicFramePr/>
        </xdr:nvGraphicFramePr>
        <xdr:xfrm>
          <a:off x="1702594" y="7167552"/>
          <a:ext cx="4582948" cy="2772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9" name="18 Conector recto de flecha"/>
          <xdr:cNvCxnSpPr/>
        </xdr:nvCxnSpPr>
        <xdr:spPr>
          <a:xfrm>
            <a:off x="2458594" y="9859865"/>
            <a:ext cx="3079741" cy="0"/>
          </a:xfrm>
          <a:prstGeom prst="straightConnector1">
            <a:avLst/>
          </a:prstGeom>
          <a:ln w="28575">
            <a:solidFill>
              <a:schemeClr val="accent5">
                <a:lumMod val="75000"/>
              </a:schemeClr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20 CuadroTexto"/>
          <xdr:cNvSpPr txBox="1"/>
        </xdr:nvSpPr>
        <xdr:spPr>
          <a:xfrm>
            <a:off x="1702594" y="9614244"/>
            <a:ext cx="756000" cy="3239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&lt;0</a:t>
            </a:r>
          </a:p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Reduction</a:t>
            </a:r>
          </a:p>
        </xdr:txBody>
      </xdr:sp>
      <xdr:sp macro="" textlink="">
        <xdr:nvSpPr>
          <xdr:cNvPr id="22" name="21 CuadroTexto"/>
          <xdr:cNvSpPr txBox="1"/>
        </xdr:nvSpPr>
        <xdr:spPr>
          <a:xfrm>
            <a:off x="5515988" y="9614244"/>
            <a:ext cx="755999" cy="3239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&gt;0</a:t>
            </a:r>
          </a:p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Increase</a:t>
            </a:r>
          </a:p>
        </xdr:txBody>
      </xdr:sp>
    </xdr:grpSp>
    <xdr:clientData/>
  </xdr:twoCellAnchor>
  <xdr:twoCellAnchor editAs="oneCell">
    <xdr:from>
      <xdr:col>11</xdr:col>
      <xdr:colOff>1180817</xdr:colOff>
      <xdr:row>35</xdr:row>
      <xdr:rowOff>148477</xdr:rowOff>
    </xdr:from>
    <xdr:to>
      <xdr:col>14</xdr:col>
      <xdr:colOff>78576</xdr:colOff>
      <xdr:row>50</xdr:row>
      <xdr:rowOff>51071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1152524</xdr:colOff>
      <xdr:row>1</xdr:row>
      <xdr:rowOff>11907</xdr:rowOff>
    </xdr:from>
    <xdr:to>
      <xdr:col>4</xdr:col>
      <xdr:colOff>30449</xdr:colOff>
      <xdr:row>1</xdr:row>
      <xdr:rowOff>11907</xdr:rowOff>
    </xdr:to>
    <xdr:cxnSp macro="">
      <xdr:nvCxnSpPr>
        <xdr:cNvPr id="2" name="1 Conector recto de flecha"/>
        <xdr:cNvCxnSpPr/>
      </xdr:nvCxnSpPr>
      <xdr:spPr>
        <a:xfrm>
          <a:off x="1495424" y="183357"/>
          <a:ext cx="1764000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1152524</xdr:colOff>
      <xdr:row>15</xdr:row>
      <xdr:rowOff>166689</xdr:rowOff>
    </xdr:from>
    <xdr:to>
      <xdr:col>4</xdr:col>
      <xdr:colOff>30449</xdr:colOff>
      <xdr:row>15</xdr:row>
      <xdr:rowOff>166689</xdr:rowOff>
    </xdr:to>
    <xdr:cxnSp macro="">
      <xdr:nvCxnSpPr>
        <xdr:cNvPr id="3" name="2 Conector recto de flecha"/>
        <xdr:cNvCxnSpPr/>
      </xdr:nvCxnSpPr>
      <xdr:spPr>
        <a:xfrm>
          <a:off x="1495424" y="3062289"/>
          <a:ext cx="1764000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</xdr:colOff>
      <xdr:row>6</xdr:row>
      <xdr:rowOff>47625</xdr:rowOff>
    </xdr:from>
    <xdr:to>
      <xdr:col>6</xdr:col>
      <xdr:colOff>2382</xdr:colOff>
      <xdr:row>12</xdr:row>
      <xdr:rowOff>166687</xdr:rowOff>
    </xdr:to>
    <xdr:cxnSp macro="">
      <xdr:nvCxnSpPr>
        <xdr:cNvPr id="4" name="3 Conector recto de flecha"/>
        <xdr:cNvCxnSpPr/>
      </xdr:nvCxnSpPr>
      <xdr:spPr>
        <a:xfrm flipV="1">
          <a:off x="3786187" y="1162050"/>
          <a:ext cx="616745" cy="1309687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26194</xdr:colOff>
      <xdr:row>8</xdr:row>
      <xdr:rowOff>83344</xdr:rowOff>
    </xdr:from>
    <xdr:to>
      <xdr:col>8</xdr:col>
      <xdr:colOff>535781</xdr:colOff>
      <xdr:row>13</xdr:row>
      <xdr:rowOff>35719</xdr:rowOff>
    </xdr:to>
    <xdr:cxnSp macro="">
      <xdr:nvCxnSpPr>
        <xdr:cNvPr id="5" name="4 Conector recto de flecha"/>
        <xdr:cNvCxnSpPr/>
      </xdr:nvCxnSpPr>
      <xdr:spPr>
        <a:xfrm flipV="1">
          <a:off x="7188994" y="1597819"/>
          <a:ext cx="509587" cy="93345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8</xdr:row>
      <xdr:rowOff>142875</xdr:rowOff>
    </xdr:from>
    <xdr:to>
      <xdr:col>11</xdr:col>
      <xdr:colOff>619124</xdr:colOff>
      <xdr:row>8</xdr:row>
      <xdr:rowOff>142875</xdr:rowOff>
    </xdr:to>
    <xdr:cxnSp macro="">
      <xdr:nvCxnSpPr>
        <xdr:cNvPr id="6" name="5 Conector recto de flecha"/>
        <xdr:cNvCxnSpPr/>
      </xdr:nvCxnSpPr>
      <xdr:spPr>
        <a:xfrm>
          <a:off x="10029825" y="1657350"/>
          <a:ext cx="47624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97631</xdr:colOff>
      <xdr:row>8</xdr:row>
      <xdr:rowOff>95250</xdr:rowOff>
    </xdr:from>
    <xdr:to>
      <xdr:col>16</xdr:col>
      <xdr:colOff>678655</xdr:colOff>
      <xdr:row>8</xdr:row>
      <xdr:rowOff>95250</xdr:rowOff>
    </xdr:to>
    <xdr:cxnSp macro="">
      <xdr:nvCxnSpPr>
        <xdr:cNvPr id="7" name="6 Conector recto de flecha"/>
        <xdr:cNvCxnSpPr/>
      </xdr:nvCxnSpPr>
      <xdr:spPr>
        <a:xfrm>
          <a:off x="15785306" y="1609725"/>
          <a:ext cx="41909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166688</xdr:rowOff>
    </xdr:to>
    <xdr:cxnSp macro="">
      <xdr:nvCxnSpPr>
        <xdr:cNvPr id="8" name="7 Conector recto de flecha"/>
        <xdr:cNvCxnSpPr/>
      </xdr:nvCxnSpPr>
      <xdr:spPr>
        <a:xfrm>
          <a:off x="3228975" y="1114425"/>
          <a:ext cx="0" cy="166688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190500</xdr:rowOff>
    </xdr:from>
    <xdr:to>
      <xdr:col>4</xdr:col>
      <xdr:colOff>0</xdr:colOff>
      <xdr:row>10</xdr:row>
      <xdr:rowOff>178597</xdr:rowOff>
    </xdr:to>
    <xdr:cxnSp macro="">
      <xdr:nvCxnSpPr>
        <xdr:cNvPr id="9" name="8 Conector recto de flecha"/>
        <xdr:cNvCxnSpPr/>
      </xdr:nvCxnSpPr>
      <xdr:spPr>
        <a:xfrm>
          <a:off x="3228975" y="1895475"/>
          <a:ext cx="0" cy="188122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205422</xdr:colOff>
      <xdr:row>46</xdr:row>
      <xdr:rowOff>126515</xdr:rowOff>
    </xdr:from>
    <xdr:to>
      <xdr:col>6</xdr:col>
      <xdr:colOff>685080</xdr:colOff>
      <xdr:row>56</xdr:row>
      <xdr:rowOff>136227</xdr:rowOff>
    </xdr:to>
    <xdr:grpSp>
      <xdr:nvGrpSpPr>
        <xdr:cNvPr id="10" name="52 Grupo"/>
        <xdr:cNvGrpSpPr/>
      </xdr:nvGrpSpPr>
      <xdr:grpSpPr>
        <a:xfrm>
          <a:off x="550703" y="8484703"/>
          <a:ext cx="4646846" cy="1676587"/>
          <a:chOff x="1425437" y="8727591"/>
          <a:chExt cx="4634628" cy="1669961"/>
        </a:xfrm>
      </xdr:grpSpPr>
      <xdr:cxnSp macro="">
        <xdr:nvCxnSpPr>
          <xdr:cNvPr id="11" name="34 Conector recto"/>
          <xdr:cNvCxnSpPr>
            <a:stCxn id="17" idx="0"/>
            <a:endCxn id="13" idx="2"/>
          </xdr:cNvCxnSpPr>
        </xdr:nvCxnSpPr>
        <xdr:spPr>
          <a:xfrm flipH="1" flipV="1">
            <a:off x="3738244" y="9095046"/>
            <a:ext cx="627126" cy="930593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10 Rectángulo"/>
          <xdr:cNvSpPr/>
        </xdr:nvSpPr>
        <xdr:spPr>
          <a:xfrm>
            <a:off x="2033795" y="8727591"/>
            <a:ext cx="897929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DHW</a:t>
            </a:r>
          </a:p>
        </xdr:txBody>
      </xdr:sp>
      <xdr:sp macro="" textlink="">
        <xdr:nvSpPr>
          <xdr:cNvPr id="13" name="11 Rectángulo"/>
          <xdr:cNvSpPr/>
        </xdr:nvSpPr>
        <xdr:spPr>
          <a:xfrm>
            <a:off x="3288610" y="8727591"/>
            <a:ext cx="903727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Space heating</a:t>
            </a:r>
          </a:p>
        </xdr:txBody>
      </xdr:sp>
      <xdr:sp macro="" textlink="">
        <xdr:nvSpPr>
          <xdr:cNvPr id="14" name="13 Rectángulo"/>
          <xdr:cNvSpPr/>
        </xdr:nvSpPr>
        <xdr:spPr>
          <a:xfrm>
            <a:off x="4550465" y="8727591"/>
            <a:ext cx="900000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Space cooling</a:t>
            </a:r>
          </a:p>
        </xdr:txBody>
      </xdr:sp>
      <xdr:sp macro="" textlink="">
        <xdr:nvSpPr>
          <xdr:cNvPr id="15" name="14 Rectángulo"/>
          <xdr:cNvSpPr/>
        </xdr:nvSpPr>
        <xdr:spPr>
          <a:xfrm>
            <a:off x="1425437" y="10025639"/>
            <a:ext cx="896687" cy="371913"/>
          </a:xfrm>
          <a:prstGeom prst="rect">
            <a:avLst/>
          </a:prstGeom>
          <a:ln w="19050">
            <a:solidFill>
              <a:srgbClr val="0076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007600"/>
                </a:solidFill>
                <a:latin typeface="Arial" pitchFamily="34" charset="0"/>
                <a:cs typeface="Arial" pitchFamily="34" charset="0"/>
              </a:rPr>
              <a:t>Biomass</a:t>
            </a:r>
          </a:p>
        </xdr:txBody>
      </xdr:sp>
      <xdr:sp macro="" textlink="">
        <xdr:nvSpPr>
          <xdr:cNvPr id="16" name="15 Rectángulo"/>
          <xdr:cNvSpPr/>
        </xdr:nvSpPr>
        <xdr:spPr>
          <a:xfrm>
            <a:off x="2666724" y="10025639"/>
            <a:ext cx="899586" cy="371913"/>
          </a:xfrm>
          <a:prstGeom prst="rect">
            <a:avLst/>
          </a:prstGeom>
          <a:ln w="19050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Solar</a:t>
            </a:r>
            <a:r>
              <a:rPr lang="es-ES" sz="1000" b="1" baseline="0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thermal</a:t>
            </a:r>
            <a:endParaRPr lang="es-ES" sz="1000" b="1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7" name="16 Rectángulo"/>
          <xdr:cNvSpPr/>
        </xdr:nvSpPr>
        <xdr:spPr>
          <a:xfrm>
            <a:off x="3914637" y="10025639"/>
            <a:ext cx="900828" cy="371913"/>
          </a:xfrm>
          <a:prstGeom prst="rect">
            <a:avLst/>
          </a:prstGeom>
          <a:ln w="19050">
            <a:solidFill>
              <a:srgbClr val="0000FF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0000FF"/>
                </a:solidFill>
                <a:latin typeface="Arial" pitchFamily="34" charset="0"/>
                <a:cs typeface="Arial" pitchFamily="34" charset="0"/>
              </a:rPr>
              <a:t>ASHP</a:t>
            </a:r>
          </a:p>
        </xdr:txBody>
      </xdr:sp>
      <xdr:sp macro="" textlink="">
        <xdr:nvSpPr>
          <xdr:cNvPr id="18" name="17 Rectángulo"/>
          <xdr:cNvSpPr/>
        </xdr:nvSpPr>
        <xdr:spPr>
          <a:xfrm>
            <a:off x="5160065" y="10025639"/>
            <a:ext cx="900000" cy="371913"/>
          </a:xfrm>
          <a:prstGeom prst="rect">
            <a:avLst/>
          </a:prstGeom>
          <a:ln w="19050"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GSHP</a:t>
            </a:r>
          </a:p>
        </xdr:txBody>
      </xdr:sp>
      <xdr:cxnSp macro="">
        <xdr:nvCxnSpPr>
          <xdr:cNvPr id="19" name="23 Conector recto"/>
          <xdr:cNvCxnSpPr>
            <a:stCxn id="15" idx="0"/>
            <a:endCxn id="12" idx="2"/>
          </xdr:cNvCxnSpPr>
        </xdr:nvCxnSpPr>
        <xdr:spPr>
          <a:xfrm flipV="1">
            <a:off x="1877126" y="9095046"/>
            <a:ext cx="602766" cy="930593"/>
          </a:xfrm>
          <a:prstGeom prst="line">
            <a:avLst/>
          </a:prstGeom>
          <a:ln w="19050">
            <a:solidFill>
              <a:srgbClr val="0076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24 Conector recto"/>
          <xdr:cNvCxnSpPr>
            <a:stCxn id="15" idx="0"/>
            <a:endCxn id="13" idx="2"/>
          </xdr:cNvCxnSpPr>
        </xdr:nvCxnSpPr>
        <xdr:spPr>
          <a:xfrm flipV="1">
            <a:off x="1877126" y="9095046"/>
            <a:ext cx="1861118" cy="930593"/>
          </a:xfrm>
          <a:prstGeom prst="line">
            <a:avLst/>
          </a:prstGeom>
          <a:ln w="19050">
            <a:solidFill>
              <a:srgbClr val="0076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27 Conector recto"/>
          <xdr:cNvCxnSpPr>
            <a:stCxn id="16" idx="0"/>
            <a:endCxn id="12" idx="2"/>
          </xdr:cNvCxnSpPr>
        </xdr:nvCxnSpPr>
        <xdr:spPr>
          <a:xfrm flipH="1" flipV="1">
            <a:off x="2479892" y="9095046"/>
            <a:ext cx="636466" cy="930593"/>
          </a:xfrm>
          <a:prstGeom prst="line">
            <a:avLst/>
          </a:prstGeom>
          <a:ln w="1905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30 Conector recto"/>
          <xdr:cNvCxnSpPr>
            <a:stCxn id="16" idx="0"/>
            <a:endCxn id="13" idx="2"/>
          </xdr:cNvCxnSpPr>
        </xdr:nvCxnSpPr>
        <xdr:spPr>
          <a:xfrm flipV="1">
            <a:off x="3116358" y="9095046"/>
            <a:ext cx="621886" cy="930593"/>
          </a:xfrm>
          <a:prstGeom prst="line">
            <a:avLst/>
          </a:prstGeom>
          <a:ln w="19050">
            <a:solidFill>
              <a:schemeClr val="accent6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3 CuadroTexto"/>
          <xdr:cNvSpPr txBox="1"/>
        </xdr:nvSpPr>
        <xdr:spPr>
          <a:xfrm rot="18180000">
            <a:off x="2934560" y="9588570"/>
            <a:ext cx="930763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700" b="1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With aux.</a:t>
            </a:r>
            <a:r>
              <a:rPr lang="es-ES" sz="700" b="1" baseline="0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system</a:t>
            </a:r>
            <a:endParaRPr lang="es-ES" sz="700" b="1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4" name="39 Conector recto"/>
          <xdr:cNvCxnSpPr>
            <a:stCxn id="17" idx="0"/>
            <a:endCxn id="14" idx="2"/>
          </xdr:cNvCxnSpPr>
        </xdr:nvCxnSpPr>
        <xdr:spPr>
          <a:xfrm flipV="1">
            <a:off x="4365370" y="9095046"/>
            <a:ext cx="635095" cy="930593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42 Conector recto"/>
          <xdr:cNvCxnSpPr>
            <a:stCxn id="17" idx="0"/>
            <a:endCxn id="12" idx="2"/>
          </xdr:cNvCxnSpPr>
        </xdr:nvCxnSpPr>
        <xdr:spPr>
          <a:xfrm flipH="1" flipV="1">
            <a:off x="2479892" y="9095046"/>
            <a:ext cx="1885478" cy="930593"/>
          </a:xfrm>
          <a:prstGeom prst="line">
            <a:avLst/>
          </a:prstGeom>
          <a:ln w="19050">
            <a:solidFill>
              <a:srgbClr val="0000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46 Conector recto"/>
          <xdr:cNvCxnSpPr>
            <a:stCxn id="18" idx="0"/>
            <a:endCxn id="13" idx="2"/>
          </xdr:cNvCxnSpPr>
        </xdr:nvCxnSpPr>
        <xdr:spPr>
          <a:xfrm flipH="1" flipV="1">
            <a:off x="3738244" y="9095046"/>
            <a:ext cx="1871821" cy="93059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49 Conector recto"/>
          <xdr:cNvCxnSpPr>
            <a:stCxn id="18" idx="0"/>
            <a:endCxn id="14" idx="2"/>
          </xdr:cNvCxnSpPr>
        </xdr:nvCxnSpPr>
        <xdr:spPr>
          <a:xfrm flipH="1" flipV="1">
            <a:off x="5000465" y="9095046"/>
            <a:ext cx="609600" cy="93059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89</xdr:row>
          <xdr:rowOff>85725</xdr:rowOff>
        </xdr:from>
        <xdr:to>
          <xdr:col>3</xdr:col>
          <xdr:colOff>714375</xdr:colOff>
          <xdr:row>90</xdr:row>
          <xdr:rowOff>142875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312578</xdr:colOff>
      <xdr:row>48</xdr:row>
      <xdr:rowOff>162235</xdr:rowOff>
    </xdr:from>
    <xdr:to>
      <xdr:col>6</xdr:col>
      <xdr:colOff>329144</xdr:colOff>
      <xdr:row>54</xdr:row>
      <xdr:rowOff>96213</xdr:rowOff>
    </xdr:to>
    <xdr:cxnSp macro="">
      <xdr:nvCxnSpPr>
        <xdr:cNvPr id="29" name="46 Conector recto"/>
        <xdr:cNvCxnSpPr>
          <a:stCxn id="18" idx="0"/>
        </xdr:cNvCxnSpPr>
      </xdr:nvCxnSpPr>
      <xdr:spPr>
        <a:xfrm flipH="1" flipV="1">
          <a:off x="1808003" y="8706160"/>
          <a:ext cx="2921691" cy="9055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130969</xdr:colOff>
      <xdr:row>4</xdr:row>
      <xdr:rowOff>11907</xdr:rowOff>
    </xdr:from>
    <xdr:to>
      <xdr:col>11</xdr:col>
      <xdr:colOff>1107281</xdr:colOff>
      <xdr:row>4</xdr:row>
      <xdr:rowOff>11907</xdr:rowOff>
    </xdr:to>
    <xdr:cxnSp macro="">
      <xdr:nvCxnSpPr>
        <xdr:cNvPr id="2" name="1 Conector recto de flecha"/>
        <xdr:cNvCxnSpPr/>
      </xdr:nvCxnSpPr>
      <xdr:spPr>
        <a:xfrm>
          <a:off x="1350169" y="1364457"/>
          <a:ext cx="1433512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95251</xdr:colOff>
      <xdr:row>21</xdr:row>
      <xdr:rowOff>166689</xdr:rowOff>
    </xdr:from>
    <xdr:to>
      <xdr:col>11</xdr:col>
      <xdr:colOff>1071563</xdr:colOff>
      <xdr:row>21</xdr:row>
      <xdr:rowOff>166689</xdr:rowOff>
    </xdr:to>
    <xdr:cxnSp macro="">
      <xdr:nvCxnSpPr>
        <xdr:cNvPr id="3" name="2 Conector recto de flecha"/>
        <xdr:cNvCxnSpPr/>
      </xdr:nvCxnSpPr>
      <xdr:spPr>
        <a:xfrm>
          <a:off x="1314451" y="4262439"/>
          <a:ext cx="1433512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14287</xdr:colOff>
      <xdr:row>10</xdr:row>
      <xdr:rowOff>47625</xdr:rowOff>
    </xdr:from>
    <xdr:to>
      <xdr:col>15</xdr:col>
      <xdr:colOff>2382</xdr:colOff>
      <xdr:row>16</xdr:row>
      <xdr:rowOff>166687</xdr:rowOff>
    </xdr:to>
    <xdr:cxnSp macro="">
      <xdr:nvCxnSpPr>
        <xdr:cNvPr id="5" name="4 Conector recto de flecha"/>
        <xdr:cNvCxnSpPr/>
      </xdr:nvCxnSpPr>
      <xdr:spPr>
        <a:xfrm flipV="1">
          <a:off x="6338887" y="2381250"/>
          <a:ext cx="740570" cy="1290637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2383</xdr:colOff>
      <xdr:row>13</xdr:row>
      <xdr:rowOff>190500</xdr:rowOff>
    </xdr:from>
    <xdr:to>
      <xdr:col>18</xdr:col>
      <xdr:colOff>2383</xdr:colOff>
      <xdr:row>15</xdr:row>
      <xdr:rowOff>1</xdr:rowOff>
    </xdr:to>
    <xdr:cxnSp macro="">
      <xdr:nvCxnSpPr>
        <xdr:cNvPr id="6" name="5 Conector recto de flecha"/>
        <xdr:cNvCxnSpPr/>
      </xdr:nvCxnSpPr>
      <xdr:spPr>
        <a:xfrm>
          <a:off x="9108283" y="3095625"/>
          <a:ext cx="0" cy="209551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26194</xdr:colOff>
      <xdr:row>12</xdr:row>
      <xdr:rowOff>83344</xdr:rowOff>
    </xdr:from>
    <xdr:to>
      <xdr:col>20</xdr:col>
      <xdr:colOff>535781</xdr:colOff>
      <xdr:row>17</xdr:row>
      <xdr:rowOff>35719</xdr:rowOff>
    </xdr:to>
    <xdr:cxnSp macro="">
      <xdr:nvCxnSpPr>
        <xdr:cNvPr id="7" name="6 Conector recto de flecha"/>
        <xdr:cNvCxnSpPr/>
      </xdr:nvCxnSpPr>
      <xdr:spPr>
        <a:xfrm flipV="1">
          <a:off x="10884694" y="2797969"/>
          <a:ext cx="509587" cy="93345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</xdr:colOff>
      <xdr:row>12</xdr:row>
      <xdr:rowOff>142875</xdr:rowOff>
    </xdr:from>
    <xdr:to>
      <xdr:col>26</xdr:col>
      <xdr:colOff>619124</xdr:colOff>
      <xdr:row>12</xdr:row>
      <xdr:rowOff>142875</xdr:rowOff>
    </xdr:to>
    <xdr:cxnSp macro="">
      <xdr:nvCxnSpPr>
        <xdr:cNvPr id="8" name="7 Conector recto de flecha"/>
        <xdr:cNvCxnSpPr/>
      </xdr:nvCxnSpPr>
      <xdr:spPr>
        <a:xfrm>
          <a:off x="15249525" y="2857500"/>
          <a:ext cx="581024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97631</xdr:colOff>
      <xdr:row>12</xdr:row>
      <xdr:rowOff>95250</xdr:rowOff>
    </xdr:from>
    <xdr:to>
      <xdr:col>37</xdr:col>
      <xdr:colOff>678655</xdr:colOff>
      <xdr:row>12</xdr:row>
      <xdr:rowOff>95250</xdr:rowOff>
    </xdr:to>
    <xdr:cxnSp macro="">
      <xdr:nvCxnSpPr>
        <xdr:cNvPr id="9" name="8 Conector recto de flecha"/>
        <xdr:cNvCxnSpPr/>
      </xdr:nvCxnSpPr>
      <xdr:spPr>
        <a:xfrm>
          <a:off x="23586281" y="2809875"/>
          <a:ext cx="581024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405515</xdr:colOff>
      <xdr:row>33</xdr:row>
      <xdr:rowOff>136570</xdr:rowOff>
    </xdr:from>
    <xdr:to>
      <xdr:col>21</xdr:col>
      <xdr:colOff>198344</xdr:colOff>
      <xdr:row>48</xdr:row>
      <xdr:rowOff>39865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377356</xdr:colOff>
      <xdr:row>33</xdr:row>
      <xdr:rowOff>111116</xdr:rowOff>
    </xdr:from>
    <xdr:to>
      <xdr:col>28</xdr:col>
      <xdr:colOff>507060</xdr:colOff>
      <xdr:row>48</xdr:row>
      <xdr:rowOff>54818</xdr:rowOff>
    </xdr:to>
    <xdr:grpSp>
      <xdr:nvGrpSpPr>
        <xdr:cNvPr id="20" name="19 Grupo"/>
        <xdr:cNvGrpSpPr/>
      </xdr:nvGrpSpPr>
      <xdr:grpSpPr>
        <a:xfrm>
          <a:off x="13748075" y="6909585"/>
          <a:ext cx="4535016" cy="2813108"/>
          <a:chOff x="13747435" y="6965156"/>
          <a:chExt cx="4606052" cy="2813216"/>
        </a:xfrm>
      </xdr:grpSpPr>
      <xdr:graphicFrame macro="">
        <xdr:nvGraphicFramePr>
          <xdr:cNvPr id="15" name="14 Gráfico"/>
          <xdr:cNvGraphicFramePr/>
        </xdr:nvGraphicFramePr>
        <xdr:xfrm>
          <a:off x="13747435" y="6965156"/>
          <a:ext cx="4573332" cy="27728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6" name="15 Conector recto de flecha"/>
          <xdr:cNvCxnSpPr/>
        </xdr:nvCxnSpPr>
        <xdr:spPr>
          <a:xfrm>
            <a:off x="14539726" y="9680590"/>
            <a:ext cx="3073282" cy="0"/>
          </a:xfrm>
          <a:prstGeom prst="straightConnector1">
            <a:avLst/>
          </a:prstGeom>
          <a:ln w="28575">
            <a:solidFill>
              <a:schemeClr val="accent5">
                <a:lumMod val="75000"/>
              </a:schemeClr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16 CuadroTexto"/>
          <xdr:cNvSpPr txBox="1"/>
        </xdr:nvSpPr>
        <xdr:spPr>
          <a:xfrm>
            <a:off x="13783726" y="9454371"/>
            <a:ext cx="7560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&lt;0</a:t>
            </a:r>
          </a:p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Reduction</a:t>
            </a:r>
          </a:p>
        </xdr:txBody>
      </xdr:sp>
      <xdr:sp macro="" textlink="">
        <xdr:nvSpPr>
          <xdr:cNvPr id="18" name="17 CuadroTexto"/>
          <xdr:cNvSpPr txBox="1"/>
        </xdr:nvSpPr>
        <xdr:spPr>
          <a:xfrm>
            <a:off x="17597488" y="9454372"/>
            <a:ext cx="755999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&gt;0</a:t>
            </a:r>
          </a:p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Increase</a:t>
            </a:r>
          </a:p>
        </xdr:txBody>
      </xdr:sp>
    </xdr:grpSp>
    <xdr:clientData/>
  </xdr:twoCellAnchor>
  <xdr:twoCellAnchor editAs="oneCell">
    <xdr:from>
      <xdr:col>11</xdr:col>
      <xdr:colOff>1247490</xdr:colOff>
      <xdr:row>33</xdr:row>
      <xdr:rowOff>135871</xdr:rowOff>
    </xdr:from>
    <xdr:to>
      <xdr:col>14</xdr:col>
      <xdr:colOff>145249</xdr:colOff>
      <xdr:row>48</xdr:row>
      <xdr:rowOff>39166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1152524</xdr:colOff>
      <xdr:row>1</xdr:row>
      <xdr:rowOff>11907</xdr:rowOff>
    </xdr:from>
    <xdr:to>
      <xdr:col>4</xdr:col>
      <xdr:colOff>30449</xdr:colOff>
      <xdr:row>1</xdr:row>
      <xdr:rowOff>11907</xdr:rowOff>
    </xdr:to>
    <xdr:cxnSp macro="">
      <xdr:nvCxnSpPr>
        <xdr:cNvPr id="2" name="1 Conector recto de flecha"/>
        <xdr:cNvCxnSpPr/>
      </xdr:nvCxnSpPr>
      <xdr:spPr>
        <a:xfrm>
          <a:off x="1495424" y="183357"/>
          <a:ext cx="1764000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1152524</xdr:colOff>
      <xdr:row>15</xdr:row>
      <xdr:rowOff>166689</xdr:rowOff>
    </xdr:from>
    <xdr:to>
      <xdr:col>4</xdr:col>
      <xdr:colOff>30449</xdr:colOff>
      <xdr:row>15</xdr:row>
      <xdr:rowOff>166689</xdr:rowOff>
    </xdr:to>
    <xdr:cxnSp macro="">
      <xdr:nvCxnSpPr>
        <xdr:cNvPr id="3" name="2 Conector recto de flecha"/>
        <xdr:cNvCxnSpPr/>
      </xdr:nvCxnSpPr>
      <xdr:spPr>
        <a:xfrm>
          <a:off x="1495424" y="3062289"/>
          <a:ext cx="1764000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</xdr:colOff>
      <xdr:row>6</xdr:row>
      <xdr:rowOff>47625</xdr:rowOff>
    </xdr:from>
    <xdr:to>
      <xdr:col>6</xdr:col>
      <xdr:colOff>2382</xdr:colOff>
      <xdr:row>12</xdr:row>
      <xdr:rowOff>166687</xdr:rowOff>
    </xdr:to>
    <xdr:cxnSp macro="">
      <xdr:nvCxnSpPr>
        <xdr:cNvPr id="4" name="3 Conector recto de flecha"/>
        <xdr:cNvCxnSpPr/>
      </xdr:nvCxnSpPr>
      <xdr:spPr>
        <a:xfrm flipV="1">
          <a:off x="3786187" y="1162050"/>
          <a:ext cx="616745" cy="1309687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26194</xdr:colOff>
      <xdr:row>8</xdr:row>
      <xdr:rowOff>83344</xdr:rowOff>
    </xdr:from>
    <xdr:to>
      <xdr:col>8</xdr:col>
      <xdr:colOff>535781</xdr:colOff>
      <xdr:row>13</xdr:row>
      <xdr:rowOff>35719</xdr:rowOff>
    </xdr:to>
    <xdr:cxnSp macro="">
      <xdr:nvCxnSpPr>
        <xdr:cNvPr id="5" name="4 Conector recto de flecha"/>
        <xdr:cNvCxnSpPr/>
      </xdr:nvCxnSpPr>
      <xdr:spPr>
        <a:xfrm flipV="1">
          <a:off x="7188994" y="1597819"/>
          <a:ext cx="509587" cy="93345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8</xdr:row>
      <xdr:rowOff>142875</xdr:rowOff>
    </xdr:from>
    <xdr:to>
      <xdr:col>11</xdr:col>
      <xdr:colOff>619124</xdr:colOff>
      <xdr:row>8</xdr:row>
      <xdr:rowOff>142875</xdr:rowOff>
    </xdr:to>
    <xdr:cxnSp macro="">
      <xdr:nvCxnSpPr>
        <xdr:cNvPr id="6" name="5 Conector recto de flecha"/>
        <xdr:cNvCxnSpPr/>
      </xdr:nvCxnSpPr>
      <xdr:spPr>
        <a:xfrm>
          <a:off x="10029825" y="1657350"/>
          <a:ext cx="47624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97631</xdr:colOff>
      <xdr:row>8</xdr:row>
      <xdr:rowOff>95250</xdr:rowOff>
    </xdr:from>
    <xdr:to>
      <xdr:col>16</xdr:col>
      <xdr:colOff>678655</xdr:colOff>
      <xdr:row>8</xdr:row>
      <xdr:rowOff>95250</xdr:rowOff>
    </xdr:to>
    <xdr:cxnSp macro="">
      <xdr:nvCxnSpPr>
        <xdr:cNvPr id="7" name="6 Conector recto de flecha"/>
        <xdr:cNvCxnSpPr/>
      </xdr:nvCxnSpPr>
      <xdr:spPr>
        <a:xfrm>
          <a:off x="15785306" y="1609725"/>
          <a:ext cx="41909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166688</xdr:rowOff>
    </xdr:to>
    <xdr:cxnSp macro="">
      <xdr:nvCxnSpPr>
        <xdr:cNvPr id="8" name="7 Conector recto de flecha"/>
        <xdr:cNvCxnSpPr/>
      </xdr:nvCxnSpPr>
      <xdr:spPr>
        <a:xfrm>
          <a:off x="3228975" y="1114425"/>
          <a:ext cx="0" cy="166688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190500</xdr:rowOff>
    </xdr:from>
    <xdr:to>
      <xdr:col>4</xdr:col>
      <xdr:colOff>0</xdr:colOff>
      <xdr:row>10</xdr:row>
      <xdr:rowOff>178597</xdr:rowOff>
    </xdr:to>
    <xdr:cxnSp macro="">
      <xdr:nvCxnSpPr>
        <xdr:cNvPr id="9" name="8 Conector recto de flecha"/>
        <xdr:cNvCxnSpPr/>
      </xdr:nvCxnSpPr>
      <xdr:spPr>
        <a:xfrm>
          <a:off x="3228975" y="1895475"/>
          <a:ext cx="0" cy="188122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205422</xdr:colOff>
      <xdr:row>46</xdr:row>
      <xdr:rowOff>126515</xdr:rowOff>
    </xdr:from>
    <xdr:to>
      <xdr:col>6</xdr:col>
      <xdr:colOff>685080</xdr:colOff>
      <xdr:row>56</xdr:row>
      <xdr:rowOff>136227</xdr:rowOff>
    </xdr:to>
    <xdr:grpSp>
      <xdr:nvGrpSpPr>
        <xdr:cNvPr id="10" name="52 Grupo"/>
        <xdr:cNvGrpSpPr/>
      </xdr:nvGrpSpPr>
      <xdr:grpSpPr>
        <a:xfrm>
          <a:off x="550703" y="8484703"/>
          <a:ext cx="4646846" cy="1676587"/>
          <a:chOff x="1425437" y="8727591"/>
          <a:chExt cx="4634628" cy="1669961"/>
        </a:xfrm>
      </xdr:grpSpPr>
      <xdr:cxnSp macro="">
        <xdr:nvCxnSpPr>
          <xdr:cNvPr id="11" name="34 Conector recto"/>
          <xdr:cNvCxnSpPr>
            <a:stCxn id="17" idx="0"/>
            <a:endCxn id="13" idx="2"/>
          </xdr:cNvCxnSpPr>
        </xdr:nvCxnSpPr>
        <xdr:spPr>
          <a:xfrm flipH="1" flipV="1">
            <a:off x="3738244" y="9095046"/>
            <a:ext cx="627126" cy="930593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10 Rectángulo"/>
          <xdr:cNvSpPr/>
        </xdr:nvSpPr>
        <xdr:spPr>
          <a:xfrm>
            <a:off x="2033795" y="8727591"/>
            <a:ext cx="897929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DHW</a:t>
            </a:r>
          </a:p>
        </xdr:txBody>
      </xdr:sp>
      <xdr:sp macro="" textlink="">
        <xdr:nvSpPr>
          <xdr:cNvPr id="13" name="11 Rectángulo"/>
          <xdr:cNvSpPr/>
        </xdr:nvSpPr>
        <xdr:spPr>
          <a:xfrm>
            <a:off x="3288610" y="8727591"/>
            <a:ext cx="903727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Space heating</a:t>
            </a:r>
          </a:p>
        </xdr:txBody>
      </xdr:sp>
      <xdr:sp macro="" textlink="">
        <xdr:nvSpPr>
          <xdr:cNvPr id="14" name="13 Rectángulo"/>
          <xdr:cNvSpPr/>
        </xdr:nvSpPr>
        <xdr:spPr>
          <a:xfrm>
            <a:off x="4550465" y="8727591"/>
            <a:ext cx="900000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Space cooling</a:t>
            </a:r>
          </a:p>
        </xdr:txBody>
      </xdr:sp>
      <xdr:sp macro="" textlink="">
        <xdr:nvSpPr>
          <xdr:cNvPr id="15" name="14 Rectángulo"/>
          <xdr:cNvSpPr/>
        </xdr:nvSpPr>
        <xdr:spPr>
          <a:xfrm>
            <a:off x="1425437" y="10025639"/>
            <a:ext cx="896687" cy="371913"/>
          </a:xfrm>
          <a:prstGeom prst="rect">
            <a:avLst/>
          </a:prstGeom>
          <a:ln w="19050">
            <a:solidFill>
              <a:srgbClr val="0076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007600"/>
                </a:solidFill>
                <a:latin typeface="Arial" pitchFamily="34" charset="0"/>
                <a:cs typeface="Arial" pitchFamily="34" charset="0"/>
              </a:rPr>
              <a:t>Biomass</a:t>
            </a:r>
          </a:p>
        </xdr:txBody>
      </xdr:sp>
      <xdr:sp macro="" textlink="">
        <xdr:nvSpPr>
          <xdr:cNvPr id="16" name="15 Rectángulo"/>
          <xdr:cNvSpPr/>
        </xdr:nvSpPr>
        <xdr:spPr>
          <a:xfrm>
            <a:off x="2666724" y="10025639"/>
            <a:ext cx="899586" cy="371913"/>
          </a:xfrm>
          <a:prstGeom prst="rect">
            <a:avLst/>
          </a:prstGeom>
          <a:ln w="19050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Solar</a:t>
            </a:r>
            <a:r>
              <a:rPr lang="es-ES" sz="1000" b="1" baseline="0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thermal</a:t>
            </a:r>
            <a:endParaRPr lang="es-ES" sz="1000" b="1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7" name="16 Rectángulo"/>
          <xdr:cNvSpPr/>
        </xdr:nvSpPr>
        <xdr:spPr>
          <a:xfrm>
            <a:off x="3914637" y="10025639"/>
            <a:ext cx="900828" cy="371913"/>
          </a:xfrm>
          <a:prstGeom prst="rect">
            <a:avLst/>
          </a:prstGeom>
          <a:ln w="19050">
            <a:solidFill>
              <a:srgbClr val="0000FF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0000FF"/>
                </a:solidFill>
                <a:latin typeface="Arial" pitchFamily="34" charset="0"/>
                <a:cs typeface="Arial" pitchFamily="34" charset="0"/>
              </a:rPr>
              <a:t>ASHP</a:t>
            </a:r>
          </a:p>
        </xdr:txBody>
      </xdr:sp>
      <xdr:sp macro="" textlink="">
        <xdr:nvSpPr>
          <xdr:cNvPr id="18" name="17 Rectángulo"/>
          <xdr:cNvSpPr/>
        </xdr:nvSpPr>
        <xdr:spPr>
          <a:xfrm>
            <a:off x="5160065" y="10025639"/>
            <a:ext cx="900000" cy="371913"/>
          </a:xfrm>
          <a:prstGeom prst="rect">
            <a:avLst/>
          </a:prstGeom>
          <a:ln w="19050"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GSHP</a:t>
            </a:r>
          </a:p>
        </xdr:txBody>
      </xdr:sp>
      <xdr:cxnSp macro="">
        <xdr:nvCxnSpPr>
          <xdr:cNvPr id="19" name="23 Conector recto"/>
          <xdr:cNvCxnSpPr>
            <a:stCxn id="15" idx="0"/>
            <a:endCxn id="12" idx="2"/>
          </xdr:cNvCxnSpPr>
        </xdr:nvCxnSpPr>
        <xdr:spPr>
          <a:xfrm flipV="1">
            <a:off x="1877126" y="9095046"/>
            <a:ext cx="602766" cy="930593"/>
          </a:xfrm>
          <a:prstGeom prst="line">
            <a:avLst/>
          </a:prstGeom>
          <a:ln w="19050">
            <a:solidFill>
              <a:srgbClr val="0076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24 Conector recto"/>
          <xdr:cNvCxnSpPr>
            <a:stCxn id="15" idx="0"/>
            <a:endCxn id="13" idx="2"/>
          </xdr:cNvCxnSpPr>
        </xdr:nvCxnSpPr>
        <xdr:spPr>
          <a:xfrm flipV="1">
            <a:off x="1877126" y="9095046"/>
            <a:ext cx="1861118" cy="930593"/>
          </a:xfrm>
          <a:prstGeom prst="line">
            <a:avLst/>
          </a:prstGeom>
          <a:ln w="19050">
            <a:solidFill>
              <a:srgbClr val="0076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27 Conector recto"/>
          <xdr:cNvCxnSpPr>
            <a:stCxn id="16" idx="0"/>
            <a:endCxn id="12" idx="2"/>
          </xdr:cNvCxnSpPr>
        </xdr:nvCxnSpPr>
        <xdr:spPr>
          <a:xfrm flipH="1" flipV="1">
            <a:off x="2479892" y="9095046"/>
            <a:ext cx="636466" cy="930593"/>
          </a:xfrm>
          <a:prstGeom prst="line">
            <a:avLst/>
          </a:prstGeom>
          <a:ln w="1905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30 Conector recto"/>
          <xdr:cNvCxnSpPr>
            <a:stCxn id="16" idx="0"/>
            <a:endCxn id="13" idx="2"/>
          </xdr:cNvCxnSpPr>
        </xdr:nvCxnSpPr>
        <xdr:spPr>
          <a:xfrm flipV="1">
            <a:off x="3116358" y="9095046"/>
            <a:ext cx="621886" cy="930593"/>
          </a:xfrm>
          <a:prstGeom prst="line">
            <a:avLst/>
          </a:prstGeom>
          <a:ln w="19050">
            <a:solidFill>
              <a:schemeClr val="accent6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3 CuadroTexto"/>
          <xdr:cNvSpPr txBox="1"/>
        </xdr:nvSpPr>
        <xdr:spPr>
          <a:xfrm rot="18180000">
            <a:off x="2934560" y="9588570"/>
            <a:ext cx="930763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700" b="1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With aux.</a:t>
            </a:r>
            <a:r>
              <a:rPr lang="es-ES" sz="700" b="1" baseline="0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system</a:t>
            </a:r>
            <a:endParaRPr lang="es-ES" sz="700" b="1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4" name="39 Conector recto"/>
          <xdr:cNvCxnSpPr>
            <a:stCxn id="17" idx="0"/>
            <a:endCxn id="14" idx="2"/>
          </xdr:cNvCxnSpPr>
        </xdr:nvCxnSpPr>
        <xdr:spPr>
          <a:xfrm flipV="1">
            <a:off x="4365370" y="9095046"/>
            <a:ext cx="635095" cy="930593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42 Conector recto"/>
          <xdr:cNvCxnSpPr>
            <a:stCxn id="17" idx="0"/>
            <a:endCxn id="12" idx="2"/>
          </xdr:cNvCxnSpPr>
        </xdr:nvCxnSpPr>
        <xdr:spPr>
          <a:xfrm flipH="1" flipV="1">
            <a:off x="2479892" y="9095046"/>
            <a:ext cx="1885478" cy="930593"/>
          </a:xfrm>
          <a:prstGeom prst="line">
            <a:avLst/>
          </a:prstGeom>
          <a:ln w="19050">
            <a:solidFill>
              <a:srgbClr val="0000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46 Conector recto"/>
          <xdr:cNvCxnSpPr>
            <a:stCxn id="18" idx="0"/>
            <a:endCxn id="13" idx="2"/>
          </xdr:cNvCxnSpPr>
        </xdr:nvCxnSpPr>
        <xdr:spPr>
          <a:xfrm flipH="1" flipV="1">
            <a:off x="3738244" y="9095046"/>
            <a:ext cx="1871821" cy="93059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49 Conector recto"/>
          <xdr:cNvCxnSpPr>
            <a:stCxn id="18" idx="0"/>
            <a:endCxn id="14" idx="2"/>
          </xdr:cNvCxnSpPr>
        </xdr:nvCxnSpPr>
        <xdr:spPr>
          <a:xfrm flipH="1" flipV="1">
            <a:off x="5000465" y="9095046"/>
            <a:ext cx="609600" cy="93059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89</xdr:row>
          <xdr:rowOff>85725</xdr:rowOff>
        </xdr:from>
        <xdr:to>
          <xdr:col>3</xdr:col>
          <xdr:colOff>714375</xdr:colOff>
          <xdr:row>90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312578</xdr:colOff>
      <xdr:row>48</xdr:row>
      <xdr:rowOff>162235</xdr:rowOff>
    </xdr:from>
    <xdr:to>
      <xdr:col>6</xdr:col>
      <xdr:colOff>329144</xdr:colOff>
      <xdr:row>54</xdr:row>
      <xdr:rowOff>96213</xdr:rowOff>
    </xdr:to>
    <xdr:cxnSp macro="">
      <xdr:nvCxnSpPr>
        <xdr:cNvPr id="29" name="46 Conector recto"/>
        <xdr:cNvCxnSpPr>
          <a:stCxn id="18" idx="0"/>
        </xdr:cNvCxnSpPr>
      </xdr:nvCxnSpPr>
      <xdr:spPr>
        <a:xfrm flipH="1" flipV="1">
          <a:off x="1808003" y="8706160"/>
          <a:ext cx="2921691" cy="9055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130969</xdr:colOff>
      <xdr:row>4</xdr:row>
      <xdr:rowOff>11907</xdr:rowOff>
    </xdr:from>
    <xdr:to>
      <xdr:col>11</xdr:col>
      <xdr:colOff>1107281</xdr:colOff>
      <xdr:row>4</xdr:row>
      <xdr:rowOff>11907</xdr:rowOff>
    </xdr:to>
    <xdr:cxnSp macro="">
      <xdr:nvCxnSpPr>
        <xdr:cNvPr id="2" name="1 Conector recto de flecha"/>
        <xdr:cNvCxnSpPr/>
      </xdr:nvCxnSpPr>
      <xdr:spPr>
        <a:xfrm>
          <a:off x="1350169" y="1364457"/>
          <a:ext cx="1433512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95251</xdr:colOff>
      <xdr:row>21</xdr:row>
      <xdr:rowOff>166689</xdr:rowOff>
    </xdr:from>
    <xdr:to>
      <xdr:col>11</xdr:col>
      <xdr:colOff>1071563</xdr:colOff>
      <xdr:row>21</xdr:row>
      <xdr:rowOff>166689</xdr:rowOff>
    </xdr:to>
    <xdr:cxnSp macro="">
      <xdr:nvCxnSpPr>
        <xdr:cNvPr id="3" name="2 Conector recto de flecha"/>
        <xdr:cNvCxnSpPr/>
      </xdr:nvCxnSpPr>
      <xdr:spPr>
        <a:xfrm>
          <a:off x="1314451" y="4262439"/>
          <a:ext cx="1433512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14287</xdr:colOff>
      <xdr:row>10</xdr:row>
      <xdr:rowOff>47625</xdr:rowOff>
    </xdr:from>
    <xdr:to>
      <xdr:col>15</xdr:col>
      <xdr:colOff>2382</xdr:colOff>
      <xdr:row>16</xdr:row>
      <xdr:rowOff>166687</xdr:rowOff>
    </xdr:to>
    <xdr:cxnSp macro="">
      <xdr:nvCxnSpPr>
        <xdr:cNvPr id="5" name="4 Conector recto de flecha"/>
        <xdr:cNvCxnSpPr/>
      </xdr:nvCxnSpPr>
      <xdr:spPr>
        <a:xfrm flipV="1">
          <a:off x="6338887" y="2381250"/>
          <a:ext cx="912020" cy="1290637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2383</xdr:colOff>
      <xdr:row>13</xdr:row>
      <xdr:rowOff>190500</xdr:rowOff>
    </xdr:from>
    <xdr:to>
      <xdr:col>18</xdr:col>
      <xdr:colOff>2383</xdr:colOff>
      <xdr:row>15</xdr:row>
      <xdr:rowOff>1</xdr:rowOff>
    </xdr:to>
    <xdr:cxnSp macro="">
      <xdr:nvCxnSpPr>
        <xdr:cNvPr id="6" name="5 Conector recto de flecha"/>
        <xdr:cNvCxnSpPr/>
      </xdr:nvCxnSpPr>
      <xdr:spPr>
        <a:xfrm>
          <a:off x="9279733" y="3095625"/>
          <a:ext cx="0" cy="209551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26194</xdr:colOff>
      <xdr:row>12</xdr:row>
      <xdr:rowOff>83344</xdr:rowOff>
    </xdr:from>
    <xdr:to>
      <xdr:col>20</xdr:col>
      <xdr:colOff>535781</xdr:colOff>
      <xdr:row>17</xdr:row>
      <xdr:rowOff>35719</xdr:rowOff>
    </xdr:to>
    <xdr:cxnSp macro="">
      <xdr:nvCxnSpPr>
        <xdr:cNvPr id="7" name="6 Conector recto de flecha"/>
        <xdr:cNvCxnSpPr/>
      </xdr:nvCxnSpPr>
      <xdr:spPr>
        <a:xfrm flipV="1">
          <a:off x="11056144" y="2797969"/>
          <a:ext cx="509587" cy="93345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38100</xdr:colOff>
      <xdr:row>12</xdr:row>
      <xdr:rowOff>142875</xdr:rowOff>
    </xdr:from>
    <xdr:to>
      <xdr:col>26</xdr:col>
      <xdr:colOff>619124</xdr:colOff>
      <xdr:row>12</xdr:row>
      <xdr:rowOff>142875</xdr:rowOff>
    </xdr:to>
    <xdr:cxnSp macro="">
      <xdr:nvCxnSpPr>
        <xdr:cNvPr id="8" name="7 Conector recto de flecha"/>
        <xdr:cNvCxnSpPr/>
      </xdr:nvCxnSpPr>
      <xdr:spPr>
        <a:xfrm>
          <a:off x="15420975" y="2857500"/>
          <a:ext cx="581024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97631</xdr:colOff>
      <xdr:row>12</xdr:row>
      <xdr:rowOff>95250</xdr:rowOff>
    </xdr:from>
    <xdr:to>
      <xdr:col>37</xdr:col>
      <xdr:colOff>678655</xdr:colOff>
      <xdr:row>12</xdr:row>
      <xdr:rowOff>95250</xdr:rowOff>
    </xdr:to>
    <xdr:cxnSp macro="">
      <xdr:nvCxnSpPr>
        <xdr:cNvPr id="9" name="8 Conector recto de flecha"/>
        <xdr:cNvCxnSpPr/>
      </xdr:nvCxnSpPr>
      <xdr:spPr>
        <a:xfrm>
          <a:off x="23757731" y="2809875"/>
          <a:ext cx="581024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437733</xdr:colOff>
      <xdr:row>33</xdr:row>
      <xdr:rowOff>115729</xdr:rowOff>
    </xdr:from>
    <xdr:to>
      <xdr:col>21</xdr:col>
      <xdr:colOff>230562</xdr:colOff>
      <xdr:row>48</xdr:row>
      <xdr:rowOff>19024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23</xdr:col>
      <xdr:colOff>3361</xdr:colOff>
      <xdr:row>33</xdr:row>
      <xdr:rowOff>115732</xdr:rowOff>
    </xdr:from>
    <xdr:to>
      <xdr:col>28</xdr:col>
      <xdr:colOff>504262</xdr:colOff>
      <xdr:row>48</xdr:row>
      <xdr:rowOff>19026</xdr:rowOff>
    </xdr:to>
    <xdr:grpSp>
      <xdr:nvGrpSpPr>
        <xdr:cNvPr id="21" name="20 Grupo"/>
        <xdr:cNvGrpSpPr/>
      </xdr:nvGrpSpPr>
      <xdr:grpSpPr>
        <a:xfrm>
          <a:off x="13802705" y="6902295"/>
          <a:ext cx="4489495" cy="2772700"/>
          <a:chOff x="1690687" y="6977063"/>
          <a:chExt cx="4752000" cy="2412000"/>
        </a:xfrm>
      </xdr:grpSpPr>
      <xdr:graphicFrame macro="">
        <xdr:nvGraphicFramePr>
          <xdr:cNvPr id="17" name="16 Gráfico"/>
          <xdr:cNvGraphicFramePr/>
        </xdr:nvGraphicFramePr>
        <xdr:xfrm>
          <a:off x="1690687" y="6977063"/>
          <a:ext cx="4752000" cy="2412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18" name="17 Conector recto de flecha"/>
          <xdr:cNvCxnSpPr/>
        </xdr:nvCxnSpPr>
        <xdr:spPr>
          <a:xfrm>
            <a:off x="2470015" y="9310685"/>
            <a:ext cx="3193344" cy="0"/>
          </a:xfrm>
          <a:prstGeom prst="straightConnector1">
            <a:avLst/>
          </a:prstGeom>
          <a:ln w="28575">
            <a:solidFill>
              <a:schemeClr val="accent5">
                <a:lumMod val="75000"/>
              </a:schemeClr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18 CuadroTexto"/>
          <xdr:cNvSpPr txBox="1"/>
        </xdr:nvSpPr>
        <xdr:spPr>
          <a:xfrm>
            <a:off x="1702593" y="9065063"/>
            <a:ext cx="7560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&lt;0</a:t>
            </a:r>
          </a:p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Reduction</a:t>
            </a:r>
          </a:p>
        </xdr:txBody>
      </xdr:sp>
      <xdr:sp macro="" textlink="">
        <xdr:nvSpPr>
          <xdr:cNvPr id="20" name="19 CuadroTexto"/>
          <xdr:cNvSpPr txBox="1"/>
        </xdr:nvSpPr>
        <xdr:spPr>
          <a:xfrm>
            <a:off x="5679281" y="9065063"/>
            <a:ext cx="756000" cy="32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&gt;0</a:t>
            </a:r>
          </a:p>
          <a:p>
            <a:pPr algn="ctr"/>
            <a:r>
              <a:rPr lang="es-ES" sz="1000" b="1">
                <a:solidFill>
                  <a:schemeClr val="accent5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Increase</a:t>
            </a:r>
          </a:p>
        </xdr:txBody>
      </xdr:sp>
    </xdr:grpSp>
    <xdr:clientData/>
  </xdr:twoCellAnchor>
  <xdr:twoCellAnchor editAs="oneCell">
    <xdr:from>
      <xdr:col>11</xdr:col>
      <xdr:colOff>1287277</xdr:colOff>
      <xdr:row>33</xdr:row>
      <xdr:rowOff>115729</xdr:rowOff>
    </xdr:from>
    <xdr:to>
      <xdr:col>14</xdr:col>
      <xdr:colOff>187137</xdr:colOff>
      <xdr:row>48</xdr:row>
      <xdr:rowOff>19024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1152524</xdr:colOff>
      <xdr:row>2</xdr:row>
      <xdr:rowOff>2382</xdr:rowOff>
    </xdr:from>
    <xdr:to>
      <xdr:col>4</xdr:col>
      <xdr:colOff>30449</xdr:colOff>
      <xdr:row>2</xdr:row>
      <xdr:rowOff>2382</xdr:rowOff>
    </xdr:to>
    <xdr:cxnSp macro="">
      <xdr:nvCxnSpPr>
        <xdr:cNvPr id="2" name="1 Conector recto de flecha"/>
        <xdr:cNvCxnSpPr/>
      </xdr:nvCxnSpPr>
      <xdr:spPr>
        <a:xfrm>
          <a:off x="1495424" y="335757"/>
          <a:ext cx="1764000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1152524</xdr:colOff>
      <xdr:row>16</xdr:row>
      <xdr:rowOff>166689</xdr:rowOff>
    </xdr:from>
    <xdr:to>
      <xdr:col>4</xdr:col>
      <xdr:colOff>30449</xdr:colOff>
      <xdr:row>16</xdr:row>
      <xdr:rowOff>166689</xdr:rowOff>
    </xdr:to>
    <xdr:cxnSp macro="">
      <xdr:nvCxnSpPr>
        <xdr:cNvPr id="3" name="2 Conector recto de flecha"/>
        <xdr:cNvCxnSpPr/>
      </xdr:nvCxnSpPr>
      <xdr:spPr>
        <a:xfrm>
          <a:off x="1495424" y="3224214"/>
          <a:ext cx="1764000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</xdr:colOff>
      <xdr:row>7</xdr:row>
      <xdr:rowOff>47625</xdr:rowOff>
    </xdr:from>
    <xdr:to>
      <xdr:col>6</xdr:col>
      <xdr:colOff>2382</xdr:colOff>
      <xdr:row>13</xdr:row>
      <xdr:rowOff>166687</xdr:rowOff>
    </xdr:to>
    <xdr:cxnSp macro="">
      <xdr:nvCxnSpPr>
        <xdr:cNvPr id="4" name="3 Conector recto de flecha"/>
        <xdr:cNvCxnSpPr/>
      </xdr:nvCxnSpPr>
      <xdr:spPr>
        <a:xfrm flipV="1">
          <a:off x="3786187" y="1323975"/>
          <a:ext cx="616745" cy="1309687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26194</xdr:colOff>
      <xdr:row>9</xdr:row>
      <xdr:rowOff>83344</xdr:rowOff>
    </xdr:from>
    <xdr:to>
      <xdr:col>8</xdr:col>
      <xdr:colOff>535781</xdr:colOff>
      <xdr:row>14</xdr:row>
      <xdr:rowOff>35719</xdr:rowOff>
    </xdr:to>
    <xdr:cxnSp macro="">
      <xdr:nvCxnSpPr>
        <xdr:cNvPr id="5" name="4 Conector recto de flecha"/>
        <xdr:cNvCxnSpPr/>
      </xdr:nvCxnSpPr>
      <xdr:spPr>
        <a:xfrm flipV="1">
          <a:off x="7188994" y="1759744"/>
          <a:ext cx="509587" cy="93345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9</xdr:row>
      <xdr:rowOff>142875</xdr:rowOff>
    </xdr:from>
    <xdr:to>
      <xdr:col>11</xdr:col>
      <xdr:colOff>619124</xdr:colOff>
      <xdr:row>9</xdr:row>
      <xdr:rowOff>142875</xdr:rowOff>
    </xdr:to>
    <xdr:cxnSp macro="">
      <xdr:nvCxnSpPr>
        <xdr:cNvPr id="6" name="5 Conector recto de flecha"/>
        <xdr:cNvCxnSpPr/>
      </xdr:nvCxnSpPr>
      <xdr:spPr>
        <a:xfrm>
          <a:off x="10029825" y="1819275"/>
          <a:ext cx="47624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97631</xdr:colOff>
      <xdr:row>9</xdr:row>
      <xdr:rowOff>95250</xdr:rowOff>
    </xdr:from>
    <xdr:to>
      <xdr:col>16</xdr:col>
      <xdr:colOff>678655</xdr:colOff>
      <xdr:row>9</xdr:row>
      <xdr:rowOff>95250</xdr:rowOff>
    </xdr:to>
    <xdr:cxnSp macro="">
      <xdr:nvCxnSpPr>
        <xdr:cNvPr id="7" name="6 Conector recto de flecha"/>
        <xdr:cNvCxnSpPr/>
      </xdr:nvCxnSpPr>
      <xdr:spPr>
        <a:xfrm>
          <a:off x="15785306" y="1771650"/>
          <a:ext cx="419099" cy="0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166688</xdr:rowOff>
    </xdr:to>
    <xdr:cxnSp macro="">
      <xdr:nvCxnSpPr>
        <xdr:cNvPr id="8" name="7 Conector recto de flecha"/>
        <xdr:cNvCxnSpPr/>
      </xdr:nvCxnSpPr>
      <xdr:spPr>
        <a:xfrm>
          <a:off x="3228975" y="1276350"/>
          <a:ext cx="0" cy="166688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190500</xdr:rowOff>
    </xdr:from>
    <xdr:to>
      <xdr:col>4</xdr:col>
      <xdr:colOff>0</xdr:colOff>
      <xdr:row>11</xdr:row>
      <xdr:rowOff>178597</xdr:rowOff>
    </xdr:to>
    <xdr:cxnSp macro="">
      <xdr:nvCxnSpPr>
        <xdr:cNvPr id="9" name="8 Conector recto de flecha"/>
        <xdr:cNvCxnSpPr/>
      </xdr:nvCxnSpPr>
      <xdr:spPr>
        <a:xfrm>
          <a:off x="3228975" y="2057400"/>
          <a:ext cx="0" cy="188122"/>
        </a:xfrm>
        <a:prstGeom prst="straightConnector1">
          <a:avLst/>
        </a:prstGeom>
        <a:ln w="38100">
          <a:solidFill>
            <a:srgbClr val="E5352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205422</xdr:colOff>
      <xdr:row>47</xdr:row>
      <xdr:rowOff>126515</xdr:rowOff>
    </xdr:from>
    <xdr:to>
      <xdr:col>6</xdr:col>
      <xdr:colOff>685080</xdr:colOff>
      <xdr:row>57</xdr:row>
      <xdr:rowOff>136227</xdr:rowOff>
    </xdr:to>
    <xdr:grpSp>
      <xdr:nvGrpSpPr>
        <xdr:cNvPr id="10" name="52 Grupo"/>
        <xdr:cNvGrpSpPr/>
      </xdr:nvGrpSpPr>
      <xdr:grpSpPr>
        <a:xfrm>
          <a:off x="550703" y="8651390"/>
          <a:ext cx="4646846" cy="1676587"/>
          <a:chOff x="1425437" y="8727591"/>
          <a:chExt cx="4634628" cy="1669961"/>
        </a:xfrm>
      </xdr:grpSpPr>
      <xdr:cxnSp macro="">
        <xdr:nvCxnSpPr>
          <xdr:cNvPr id="11" name="34 Conector recto"/>
          <xdr:cNvCxnSpPr>
            <a:stCxn id="17" idx="0"/>
            <a:endCxn id="13" idx="2"/>
          </xdr:cNvCxnSpPr>
        </xdr:nvCxnSpPr>
        <xdr:spPr>
          <a:xfrm flipH="1" flipV="1">
            <a:off x="3738244" y="9095046"/>
            <a:ext cx="627126" cy="930593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10 Rectángulo"/>
          <xdr:cNvSpPr/>
        </xdr:nvSpPr>
        <xdr:spPr>
          <a:xfrm>
            <a:off x="2033795" y="8727591"/>
            <a:ext cx="897929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DHW</a:t>
            </a:r>
          </a:p>
        </xdr:txBody>
      </xdr:sp>
      <xdr:sp macro="" textlink="">
        <xdr:nvSpPr>
          <xdr:cNvPr id="13" name="11 Rectángulo"/>
          <xdr:cNvSpPr/>
        </xdr:nvSpPr>
        <xdr:spPr>
          <a:xfrm>
            <a:off x="3288610" y="8727591"/>
            <a:ext cx="903727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Space heating</a:t>
            </a:r>
          </a:p>
        </xdr:txBody>
      </xdr:sp>
      <xdr:sp macro="" textlink="">
        <xdr:nvSpPr>
          <xdr:cNvPr id="14" name="13 Rectángulo"/>
          <xdr:cNvSpPr/>
        </xdr:nvSpPr>
        <xdr:spPr>
          <a:xfrm>
            <a:off x="4550465" y="8727591"/>
            <a:ext cx="900000" cy="367455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>
                <a:latin typeface="Arial" pitchFamily="34" charset="0"/>
                <a:cs typeface="Arial" pitchFamily="34" charset="0"/>
              </a:rPr>
              <a:t>Space cooling</a:t>
            </a:r>
          </a:p>
        </xdr:txBody>
      </xdr:sp>
      <xdr:sp macro="" textlink="">
        <xdr:nvSpPr>
          <xdr:cNvPr id="15" name="14 Rectángulo"/>
          <xdr:cNvSpPr/>
        </xdr:nvSpPr>
        <xdr:spPr>
          <a:xfrm>
            <a:off x="1425437" y="10025639"/>
            <a:ext cx="896687" cy="371913"/>
          </a:xfrm>
          <a:prstGeom prst="rect">
            <a:avLst/>
          </a:prstGeom>
          <a:ln w="19050">
            <a:solidFill>
              <a:srgbClr val="0076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007600"/>
                </a:solidFill>
                <a:latin typeface="Arial" pitchFamily="34" charset="0"/>
                <a:cs typeface="Arial" pitchFamily="34" charset="0"/>
              </a:rPr>
              <a:t>Biomass</a:t>
            </a:r>
          </a:p>
        </xdr:txBody>
      </xdr:sp>
      <xdr:sp macro="" textlink="">
        <xdr:nvSpPr>
          <xdr:cNvPr id="16" name="15 Rectángulo"/>
          <xdr:cNvSpPr/>
        </xdr:nvSpPr>
        <xdr:spPr>
          <a:xfrm>
            <a:off x="2666724" y="10025639"/>
            <a:ext cx="899586" cy="371913"/>
          </a:xfrm>
          <a:prstGeom prst="rect">
            <a:avLst/>
          </a:prstGeom>
          <a:ln w="19050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Solar</a:t>
            </a:r>
            <a:r>
              <a:rPr lang="es-ES" sz="1000" b="1" baseline="0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thermal</a:t>
            </a:r>
            <a:endParaRPr lang="es-ES" sz="1000" b="1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7" name="16 Rectángulo"/>
          <xdr:cNvSpPr/>
        </xdr:nvSpPr>
        <xdr:spPr>
          <a:xfrm>
            <a:off x="3914637" y="10025639"/>
            <a:ext cx="900828" cy="371913"/>
          </a:xfrm>
          <a:prstGeom prst="rect">
            <a:avLst/>
          </a:prstGeom>
          <a:ln w="19050">
            <a:solidFill>
              <a:srgbClr val="0000FF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0000FF"/>
                </a:solidFill>
                <a:latin typeface="Arial" pitchFamily="34" charset="0"/>
                <a:cs typeface="Arial" pitchFamily="34" charset="0"/>
              </a:rPr>
              <a:t>ASHP</a:t>
            </a:r>
          </a:p>
        </xdr:txBody>
      </xdr:sp>
      <xdr:sp macro="" textlink="">
        <xdr:nvSpPr>
          <xdr:cNvPr id="18" name="17 Rectángulo"/>
          <xdr:cNvSpPr/>
        </xdr:nvSpPr>
        <xdr:spPr>
          <a:xfrm>
            <a:off x="5160065" y="10025639"/>
            <a:ext cx="900000" cy="371913"/>
          </a:xfrm>
          <a:prstGeom prst="rect">
            <a:avLst/>
          </a:prstGeom>
          <a:ln w="19050"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lIns="0" tIns="0" rIns="0" bIns="0" rtlCol="0" anchor="ctr"/>
          <a:lstStyle/>
          <a:p>
            <a:pPr algn="ctr"/>
            <a:r>
              <a:rPr lang="es-ES" sz="1000" b="1">
                <a:solidFill>
                  <a:srgbClr val="FF0000"/>
                </a:solidFill>
                <a:latin typeface="Arial" pitchFamily="34" charset="0"/>
                <a:cs typeface="Arial" pitchFamily="34" charset="0"/>
              </a:rPr>
              <a:t>GSHP</a:t>
            </a:r>
          </a:p>
        </xdr:txBody>
      </xdr:sp>
      <xdr:cxnSp macro="">
        <xdr:nvCxnSpPr>
          <xdr:cNvPr id="19" name="23 Conector recto"/>
          <xdr:cNvCxnSpPr>
            <a:stCxn id="15" idx="0"/>
            <a:endCxn id="12" idx="2"/>
          </xdr:cNvCxnSpPr>
        </xdr:nvCxnSpPr>
        <xdr:spPr>
          <a:xfrm flipV="1">
            <a:off x="1877126" y="9095046"/>
            <a:ext cx="602766" cy="930593"/>
          </a:xfrm>
          <a:prstGeom prst="line">
            <a:avLst/>
          </a:prstGeom>
          <a:ln w="19050">
            <a:solidFill>
              <a:srgbClr val="0076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24 Conector recto"/>
          <xdr:cNvCxnSpPr>
            <a:stCxn id="15" idx="0"/>
            <a:endCxn id="13" idx="2"/>
          </xdr:cNvCxnSpPr>
        </xdr:nvCxnSpPr>
        <xdr:spPr>
          <a:xfrm flipV="1">
            <a:off x="1877126" y="9095046"/>
            <a:ext cx="1861118" cy="930593"/>
          </a:xfrm>
          <a:prstGeom prst="line">
            <a:avLst/>
          </a:prstGeom>
          <a:ln w="19050">
            <a:solidFill>
              <a:srgbClr val="0076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27 Conector recto"/>
          <xdr:cNvCxnSpPr>
            <a:stCxn id="16" idx="0"/>
            <a:endCxn id="12" idx="2"/>
          </xdr:cNvCxnSpPr>
        </xdr:nvCxnSpPr>
        <xdr:spPr>
          <a:xfrm flipH="1" flipV="1">
            <a:off x="2479892" y="9095046"/>
            <a:ext cx="636466" cy="930593"/>
          </a:xfrm>
          <a:prstGeom prst="line">
            <a:avLst/>
          </a:prstGeom>
          <a:ln w="1905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30 Conector recto"/>
          <xdr:cNvCxnSpPr>
            <a:stCxn id="16" idx="0"/>
            <a:endCxn id="13" idx="2"/>
          </xdr:cNvCxnSpPr>
        </xdr:nvCxnSpPr>
        <xdr:spPr>
          <a:xfrm flipV="1">
            <a:off x="3116358" y="9095046"/>
            <a:ext cx="621886" cy="930593"/>
          </a:xfrm>
          <a:prstGeom prst="line">
            <a:avLst/>
          </a:prstGeom>
          <a:ln w="19050">
            <a:solidFill>
              <a:schemeClr val="accent6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33 CuadroTexto"/>
          <xdr:cNvSpPr txBox="1"/>
        </xdr:nvSpPr>
        <xdr:spPr>
          <a:xfrm rot="18180000">
            <a:off x="2934560" y="9588570"/>
            <a:ext cx="930763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/>
          <a:lstStyle/>
          <a:p>
            <a:pPr algn="ctr"/>
            <a:r>
              <a:rPr lang="es-ES" sz="700" b="1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With aux.</a:t>
            </a:r>
            <a:r>
              <a:rPr lang="es-ES" sz="700" b="1" baseline="0">
                <a:solidFill>
                  <a:schemeClr val="accent6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 system</a:t>
            </a:r>
            <a:endParaRPr lang="es-ES" sz="700" b="1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4" name="39 Conector recto"/>
          <xdr:cNvCxnSpPr>
            <a:stCxn id="17" idx="0"/>
            <a:endCxn id="14" idx="2"/>
          </xdr:cNvCxnSpPr>
        </xdr:nvCxnSpPr>
        <xdr:spPr>
          <a:xfrm flipV="1">
            <a:off x="4365370" y="9095046"/>
            <a:ext cx="635095" cy="930593"/>
          </a:xfrm>
          <a:prstGeom prst="line">
            <a:avLst/>
          </a:prstGeom>
          <a:ln w="1905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42 Conector recto"/>
          <xdr:cNvCxnSpPr>
            <a:stCxn id="17" idx="0"/>
            <a:endCxn id="12" idx="2"/>
          </xdr:cNvCxnSpPr>
        </xdr:nvCxnSpPr>
        <xdr:spPr>
          <a:xfrm flipH="1" flipV="1">
            <a:off x="2479892" y="9095046"/>
            <a:ext cx="1885478" cy="930593"/>
          </a:xfrm>
          <a:prstGeom prst="line">
            <a:avLst/>
          </a:prstGeom>
          <a:ln w="19050">
            <a:solidFill>
              <a:srgbClr val="0000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46 Conector recto"/>
          <xdr:cNvCxnSpPr>
            <a:stCxn id="18" idx="0"/>
            <a:endCxn id="13" idx="2"/>
          </xdr:cNvCxnSpPr>
        </xdr:nvCxnSpPr>
        <xdr:spPr>
          <a:xfrm flipH="1" flipV="1">
            <a:off x="3738244" y="9095046"/>
            <a:ext cx="1871821" cy="93059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49 Conector recto"/>
          <xdr:cNvCxnSpPr>
            <a:stCxn id="18" idx="0"/>
            <a:endCxn id="14" idx="2"/>
          </xdr:cNvCxnSpPr>
        </xdr:nvCxnSpPr>
        <xdr:spPr>
          <a:xfrm flipH="1" flipV="1">
            <a:off x="5000465" y="9095046"/>
            <a:ext cx="609600" cy="930593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90</xdr:row>
          <xdr:rowOff>85725</xdr:rowOff>
        </xdr:from>
        <xdr:to>
          <xdr:col>3</xdr:col>
          <xdr:colOff>714375</xdr:colOff>
          <xdr:row>91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</xdr:col>
      <xdr:colOff>312578</xdr:colOff>
      <xdr:row>49</xdr:row>
      <xdr:rowOff>162235</xdr:rowOff>
    </xdr:from>
    <xdr:to>
      <xdr:col>6</xdr:col>
      <xdr:colOff>329144</xdr:colOff>
      <xdr:row>55</xdr:row>
      <xdr:rowOff>96213</xdr:rowOff>
    </xdr:to>
    <xdr:cxnSp macro="">
      <xdr:nvCxnSpPr>
        <xdr:cNvPr id="29" name="46 Conector recto"/>
        <xdr:cNvCxnSpPr>
          <a:stCxn id="18" idx="0"/>
        </xdr:cNvCxnSpPr>
      </xdr:nvCxnSpPr>
      <xdr:spPr>
        <a:xfrm flipH="1" flipV="1">
          <a:off x="1808003" y="8868085"/>
          <a:ext cx="2921691" cy="9055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STIF%20Projects\4%20Running\FROnT\6%20WP\WP3-LCoHC\T3.5\ST-Survey_countries_UPDATES\Front_Calc_tool_ESTIF@nl%20rev%20G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ld/CREARA_FROnT_RHCcost_tool_V9.5_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BiomassL"/>
      <sheetName val="BiomassH"/>
      <sheetName val="BiomassSens"/>
      <sheetName val="BiomassSensCorp"/>
      <sheetName val="BiomassSensPers"/>
      <sheetName val="toComplete_SolarThermalnput"/>
      <sheetName val="SolarThermalL"/>
      <sheetName val="SolarThermalH"/>
      <sheetName val="STSens"/>
      <sheetName val="STSensCorp"/>
      <sheetName val="STSensPers"/>
      <sheetName val="HeatPumpL"/>
      <sheetName val="HeatPumpH"/>
      <sheetName val="HPSens"/>
      <sheetName val="HPSensCorp"/>
      <sheetName val="HPSensPers"/>
      <sheetName val="GeothermalL"/>
      <sheetName val="GeothermalH"/>
      <sheetName val="GeoSens"/>
      <sheetName val="GeoSensCorp"/>
      <sheetName val="GeoSensPers"/>
      <sheetName val="GeneralCHECK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Click here to choose</v>
          </cell>
        </row>
        <row r="2">
          <cell r="K2" t="str">
            <v>ANY COUNTRY</v>
          </cell>
        </row>
        <row r="3">
          <cell r="K3" t="str">
            <v>at - Austria</v>
          </cell>
        </row>
        <row r="4">
          <cell r="K4" t="str">
            <v>be - Belgium</v>
          </cell>
        </row>
        <row r="5">
          <cell r="K5" t="str">
            <v>bg - Bulgaria</v>
          </cell>
        </row>
        <row r="6">
          <cell r="K6" t="str">
            <v>ch - Switzerland</v>
          </cell>
        </row>
        <row r="7">
          <cell r="K7" t="str">
            <v>cy - Cyprus</v>
          </cell>
        </row>
        <row r="8">
          <cell r="K8" t="str">
            <v>cz - Czech Republic</v>
          </cell>
        </row>
        <row r="9">
          <cell r="K9" t="str">
            <v>de - Germany</v>
          </cell>
        </row>
        <row r="10">
          <cell r="K10" t="str">
            <v>dk - Denmark</v>
          </cell>
        </row>
        <row r="11">
          <cell r="K11" t="str">
            <v>ee - Estonia</v>
          </cell>
        </row>
        <row r="12">
          <cell r="K12" t="str">
            <v>es - Spain</v>
          </cell>
        </row>
        <row r="13">
          <cell r="K13" t="str">
            <v>fi - Finland</v>
          </cell>
        </row>
        <row r="14">
          <cell r="K14" t="str">
            <v>fr - France (metropolitan)</v>
          </cell>
        </row>
        <row r="15">
          <cell r="K15" t="str">
            <v>gr - Greece</v>
          </cell>
        </row>
        <row r="16">
          <cell r="K16" t="str">
            <v>hr - Croatia</v>
          </cell>
        </row>
        <row r="17">
          <cell r="K17" t="str">
            <v>hu - Hungary</v>
          </cell>
        </row>
        <row r="18">
          <cell r="K18" t="str">
            <v>ie - Ireland</v>
          </cell>
        </row>
        <row r="19">
          <cell r="K19" t="str">
            <v>is - Iceland</v>
          </cell>
        </row>
        <row r="20">
          <cell r="K20" t="str">
            <v>it - Italy</v>
          </cell>
        </row>
        <row r="21">
          <cell r="K21" t="str">
            <v>it - Italy</v>
          </cell>
        </row>
        <row r="22">
          <cell r="K22" t="str">
            <v>lt - Lithuania</v>
          </cell>
        </row>
        <row r="23">
          <cell r="K23" t="str">
            <v>lu - Luxembourg</v>
          </cell>
        </row>
        <row r="24">
          <cell r="K24" t="str">
            <v>lv - Latvia</v>
          </cell>
        </row>
        <row r="25">
          <cell r="K25" t="str">
            <v>me - Montenegro</v>
          </cell>
        </row>
        <row r="26">
          <cell r="K26" t="str">
            <v>mk - Macedonia (fYRO)</v>
          </cell>
        </row>
        <row r="27">
          <cell r="K27" t="str">
            <v>mt - Malta</v>
          </cell>
        </row>
        <row r="28">
          <cell r="K28" t="str">
            <v>nl - Netherlands</v>
          </cell>
        </row>
        <row r="29">
          <cell r="K29" t="str">
            <v>no - Norway</v>
          </cell>
        </row>
        <row r="30">
          <cell r="K30" t="str">
            <v>pl - Poland</v>
          </cell>
        </row>
        <row r="31">
          <cell r="K31" t="str">
            <v>pt - Portugal</v>
          </cell>
        </row>
        <row r="32">
          <cell r="K32" t="str">
            <v>ro - Romania</v>
          </cell>
        </row>
        <row r="33">
          <cell r="K33" t="str">
            <v>rs - Serbia</v>
          </cell>
        </row>
        <row r="34">
          <cell r="K34" t="str">
            <v>se - Sweden</v>
          </cell>
        </row>
        <row r="35">
          <cell r="K35" t="str">
            <v>si - Slovenia</v>
          </cell>
        </row>
        <row r="36">
          <cell r="K36" t="str">
            <v>sk - Slovakia</v>
          </cell>
        </row>
        <row r="37">
          <cell r="K37" t="str">
            <v>tr - Turkey</v>
          </cell>
        </row>
        <row r="38">
          <cell r="K38" t="str">
            <v>uk - United Kingdom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Lists"/>
      <sheetName val="toComplete_GeneralInput"/>
      <sheetName val="Constant_input"/>
      <sheetName val="Biomass"/>
      <sheetName val="BiomassL"/>
      <sheetName val="BiomassH"/>
      <sheetName val="BiomassGUIDE"/>
      <sheetName val="toComplete_BiomassInput"/>
      <sheetName val="BiomassSens"/>
      <sheetName val="BiomassSensCorp"/>
      <sheetName val="BiomassSensPers"/>
      <sheetName val="SolarThermal"/>
      <sheetName val="SolarThermalH"/>
      <sheetName val="SolarThermalL"/>
      <sheetName val="SolarThermalGUIDE"/>
      <sheetName val="toComplete_SolarThermalnput"/>
      <sheetName val="STSens"/>
      <sheetName val="STSensCorp"/>
      <sheetName val="STSensPers"/>
      <sheetName val="ASHP"/>
      <sheetName val="ASHP H"/>
      <sheetName val="ASHP L"/>
      <sheetName val="ASHP GUIDE"/>
      <sheetName val="HPSens"/>
      <sheetName val="HPSensCorp"/>
      <sheetName val="HPSensPers"/>
      <sheetName val="toComplete_ASHPInput"/>
      <sheetName val="GSHP"/>
      <sheetName val="GSHP H"/>
      <sheetName val="GSHP L"/>
      <sheetName val="GSHP GUIDE"/>
      <sheetName val="toComplete_GSHPInput"/>
      <sheetName val="GeoSens"/>
      <sheetName val="GeoSensCorp"/>
      <sheetName val="GeoSensPers"/>
      <sheetName val="GeneralCHECK"/>
      <sheetName val="Comments"/>
    </sheetNames>
    <sheetDataSet>
      <sheetData sheetId="0" refreshError="1"/>
      <sheetData sheetId="1">
        <row r="6">
          <cell r="C6" t="str">
            <v>Electricity</v>
          </cell>
          <cell r="D6" t="str">
            <v>EUR/kWh</v>
          </cell>
          <cell r="F6" t="str">
            <v>Person</v>
          </cell>
          <cell r="H6" t="str">
            <v>Good</v>
          </cell>
          <cell r="J6" t="str">
            <v>Thermosiphon</v>
          </cell>
        </row>
        <row r="7">
          <cell r="C7" t="str">
            <v>Natural gas</v>
          </cell>
          <cell r="D7" t="str">
            <v>EUR/kWh(HHV)</v>
          </cell>
          <cell r="F7" t="str">
            <v>Corporation</v>
          </cell>
          <cell r="H7" t="str">
            <v>Average</v>
          </cell>
          <cell r="J7" t="str">
            <v>Forced circulation</v>
          </cell>
        </row>
        <row r="8">
          <cell r="C8" t="str">
            <v>Oil</v>
          </cell>
          <cell r="D8" t="str">
            <v>EUR/l</v>
          </cell>
          <cell r="F8" t="str">
            <v>Regulatory body</v>
          </cell>
          <cell r="H8" t="str">
            <v>Low</v>
          </cell>
        </row>
        <row r="9">
          <cell r="C9" t="str">
            <v>LPG</v>
          </cell>
          <cell r="D9" t="str">
            <v>EUR/kg</v>
          </cell>
        </row>
        <row r="16">
          <cell r="C16" t="str">
            <v>Guidance</v>
          </cell>
          <cell r="D16" t="str">
            <v>N/A</v>
          </cell>
          <cell r="E16" t="str">
            <v>-</v>
          </cell>
        </row>
        <row r="17">
          <cell r="C17" t="str">
            <v>Constant</v>
          </cell>
          <cell r="D17" t="str">
            <v>Tentative</v>
          </cell>
          <cell r="E17" t="str">
            <v>Yes</v>
          </cell>
        </row>
        <row r="18">
          <cell r="C18" t="str">
            <v>Location</v>
          </cell>
          <cell r="D18" t="str">
            <v>Requested</v>
          </cell>
          <cell r="E18" t="str">
            <v>Austria</v>
          </cell>
        </row>
        <row r="19">
          <cell r="D19" t="str">
            <v>Confirmed</v>
          </cell>
          <cell r="E19" t="str">
            <v>Netherlands</v>
          </cell>
        </row>
        <row r="20">
          <cell r="E20" t="str">
            <v>Poland</v>
          </cell>
        </row>
        <row r="21">
          <cell r="E21" t="str">
            <v>Portugal</v>
          </cell>
        </row>
        <row r="22">
          <cell r="E22" t="str">
            <v>Spain</v>
          </cell>
        </row>
        <row r="23">
          <cell r="E23" t="str">
            <v>United Kingdom</v>
          </cell>
        </row>
      </sheetData>
      <sheetData sheetId="2" refreshError="1"/>
      <sheetData sheetId="3">
        <row r="8">
          <cell r="C8" t="str">
            <v>Austria</v>
          </cell>
          <cell r="O8">
            <v>150</v>
          </cell>
          <cell r="P8">
            <v>200</v>
          </cell>
          <cell r="Q8">
            <v>250</v>
          </cell>
          <cell r="R8">
            <v>0</v>
          </cell>
          <cell r="S8">
            <v>50</v>
          </cell>
          <cell r="T8">
            <v>100</v>
          </cell>
          <cell r="U8">
            <v>40</v>
          </cell>
          <cell r="V8">
            <v>4.6444444444444441E-2</v>
          </cell>
          <cell r="Y8">
            <v>480</v>
          </cell>
        </row>
        <row r="9">
          <cell r="C9" t="str">
            <v>Netherlands</v>
          </cell>
          <cell r="O9">
            <v>125</v>
          </cell>
          <cell r="P9">
            <v>175</v>
          </cell>
          <cell r="Q9">
            <v>225</v>
          </cell>
          <cell r="R9">
            <v>0</v>
          </cell>
          <cell r="S9">
            <v>50</v>
          </cell>
          <cell r="T9">
            <v>100</v>
          </cell>
          <cell r="U9">
            <v>38</v>
          </cell>
          <cell r="V9">
            <v>4.4122222222222215E-2</v>
          </cell>
          <cell r="Y9">
            <v>480</v>
          </cell>
        </row>
        <row r="10">
          <cell r="C10" t="str">
            <v>Poland</v>
          </cell>
          <cell r="O10">
            <v>200</v>
          </cell>
          <cell r="P10">
            <v>250</v>
          </cell>
          <cell r="Q10">
            <v>300</v>
          </cell>
          <cell r="R10">
            <v>0</v>
          </cell>
          <cell r="S10">
            <v>0</v>
          </cell>
          <cell r="T10">
            <v>50</v>
          </cell>
          <cell r="U10">
            <v>45</v>
          </cell>
          <cell r="V10">
            <v>5.2249999999999998E-2</v>
          </cell>
          <cell r="Y10">
            <v>480</v>
          </cell>
        </row>
        <row r="11">
          <cell r="C11" t="str">
            <v>Portugal</v>
          </cell>
          <cell r="O11">
            <v>50</v>
          </cell>
          <cell r="P11">
            <v>100</v>
          </cell>
          <cell r="Q11">
            <v>150</v>
          </cell>
          <cell r="R11">
            <v>50</v>
          </cell>
          <cell r="S11">
            <v>100</v>
          </cell>
          <cell r="T11">
            <v>150</v>
          </cell>
          <cell r="U11">
            <v>35</v>
          </cell>
          <cell r="V11">
            <v>4.0638888888888884E-2</v>
          </cell>
          <cell r="Y11">
            <v>697</v>
          </cell>
        </row>
        <row r="12">
          <cell r="C12" t="str">
            <v>Spain</v>
          </cell>
          <cell r="D12">
            <v>2.5000000000000001E-2</v>
          </cell>
          <cell r="E12">
            <v>0.21</v>
          </cell>
          <cell r="H12">
            <v>0.372</v>
          </cell>
          <cell r="O12">
            <v>75</v>
          </cell>
          <cell r="P12">
            <v>125</v>
          </cell>
          <cell r="Q12">
            <v>175</v>
          </cell>
          <cell r="R12">
            <v>75</v>
          </cell>
          <cell r="S12">
            <v>125</v>
          </cell>
          <cell r="T12">
            <v>175</v>
          </cell>
          <cell r="U12">
            <v>35</v>
          </cell>
          <cell r="V12">
            <v>4.0638888888888884E-2</v>
          </cell>
          <cell r="Y12">
            <v>697</v>
          </cell>
        </row>
        <row r="13">
          <cell r="C13" t="str">
            <v>United Kingdom</v>
          </cell>
          <cell r="O13">
            <v>125</v>
          </cell>
          <cell r="P13">
            <v>200</v>
          </cell>
          <cell r="Q13">
            <v>225</v>
          </cell>
          <cell r="R13">
            <v>0</v>
          </cell>
          <cell r="S13">
            <v>50</v>
          </cell>
          <cell r="T13">
            <v>100</v>
          </cell>
          <cell r="U13">
            <v>38</v>
          </cell>
          <cell r="V13">
            <v>4.4122222222222215E-2</v>
          </cell>
          <cell r="Y13">
            <v>480</v>
          </cell>
        </row>
        <row r="34">
          <cell r="F34">
            <v>0.20196</v>
          </cell>
        </row>
        <row r="36">
          <cell r="F36">
            <v>0.26676</v>
          </cell>
        </row>
        <row r="38">
          <cell r="F38">
            <v>0.22716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2:L54"/>
  <sheetViews>
    <sheetView tabSelected="1" zoomScale="90" zoomScaleNormal="90" workbookViewId="0"/>
  </sheetViews>
  <sheetFormatPr baseColWidth="10" defaultColWidth="11.42578125" defaultRowHeight="12.75" x14ac:dyDescent="0.2"/>
  <cols>
    <col min="1" max="1" width="4.28515625" style="2" customWidth="1"/>
    <col min="2" max="2" width="5.5703125" style="2" customWidth="1"/>
    <col min="3" max="3" width="5.85546875" style="2" customWidth="1"/>
    <col min="4" max="7" width="11.42578125" style="2"/>
    <col min="8" max="8" width="19" style="2" customWidth="1"/>
    <col min="9" max="9" width="13" style="2" customWidth="1"/>
    <col min="10" max="10" width="11" style="2" customWidth="1"/>
    <col min="11" max="11" width="6.28515625" style="2" customWidth="1"/>
    <col min="12" max="12" width="3.85546875" style="2" customWidth="1"/>
    <col min="13" max="16384" width="11.42578125" style="2"/>
  </cols>
  <sheetData>
    <row r="2" spans="1:12" s="281" customFormat="1" ht="18" x14ac:dyDescent="0.25">
      <c r="A2" s="280" t="s">
        <v>332</v>
      </c>
    </row>
    <row r="4" spans="1:12" s="254" customFormat="1" x14ac:dyDescent="0.2">
      <c r="A4" s="279" t="s">
        <v>333</v>
      </c>
      <c r="I4" s="275" t="s">
        <v>22</v>
      </c>
    </row>
    <row r="5" spans="1:12" s="32" customFormat="1" x14ac:dyDescent="0.2">
      <c r="I5" s="276" t="s">
        <v>192</v>
      </c>
    </row>
    <row r="6" spans="1:12" s="32" customFormat="1" x14ac:dyDescent="0.2">
      <c r="I6" s="277" t="s">
        <v>389</v>
      </c>
    </row>
    <row r="7" spans="1:12" s="32" customFormat="1" x14ac:dyDescent="0.2">
      <c r="I7" s="278" t="s">
        <v>390</v>
      </c>
    </row>
    <row r="8" spans="1:12" s="255" customFormat="1" x14ac:dyDescent="0.2"/>
    <row r="10" spans="1:12" s="281" customFormat="1" ht="18" x14ac:dyDescent="0.25">
      <c r="A10" s="280" t="s">
        <v>337</v>
      </c>
    </row>
    <row r="12" spans="1:12" x14ac:dyDescent="0.2">
      <c r="A12" s="87" t="s">
        <v>338</v>
      </c>
      <c r="I12" s="288" t="s">
        <v>339</v>
      </c>
      <c r="L12" s="87" t="s">
        <v>342</v>
      </c>
    </row>
    <row r="13" spans="1:12" x14ac:dyDescent="0.2">
      <c r="I13" s="288" t="s">
        <v>340</v>
      </c>
      <c r="L13" s="87" t="s">
        <v>343</v>
      </c>
    </row>
    <row r="14" spans="1:12" x14ac:dyDescent="0.2">
      <c r="I14" s="288" t="s">
        <v>341</v>
      </c>
      <c r="L14" s="87" t="s">
        <v>355</v>
      </c>
    </row>
    <row r="16" spans="1:12" s="290" customFormat="1" x14ac:dyDescent="0.2">
      <c r="A16" s="289" t="s">
        <v>344</v>
      </c>
      <c r="B16" s="289"/>
    </row>
    <row r="17" spans="1:12" s="272" customFormat="1" x14ac:dyDescent="0.2">
      <c r="A17" s="291"/>
      <c r="B17" s="291"/>
    </row>
    <row r="18" spans="1:12" x14ac:dyDescent="0.2">
      <c r="A18" s="87"/>
      <c r="B18" s="87" t="s">
        <v>345</v>
      </c>
      <c r="I18" s="288" t="s">
        <v>190</v>
      </c>
      <c r="L18" s="87" t="s">
        <v>346</v>
      </c>
    </row>
    <row r="19" spans="1:12" x14ac:dyDescent="0.2">
      <c r="A19" s="87"/>
      <c r="B19" s="87"/>
      <c r="I19" s="288" t="s">
        <v>318</v>
      </c>
      <c r="L19" s="87" t="s">
        <v>347</v>
      </c>
    </row>
    <row r="20" spans="1:12" x14ac:dyDescent="0.2">
      <c r="A20" s="87"/>
      <c r="B20" s="87"/>
      <c r="I20" s="288" t="s">
        <v>191</v>
      </c>
      <c r="L20" s="87" t="s">
        <v>348</v>
      </c>
    </row>
    <row r="21" spans="1:12" x14ac:dyDescent="0.2">
      <c r="A21" s="87"/>
      <c r="B21" s="87"/>
      <c r="I21" s="288"/>
      <c r="L21" s="87"/>
    </row>
    <row r="22" spans="1:12" x14ac:dyDescent="0.2">
      <c r="A22" s="87"/>
      <c r="B22" s="87" t="s">
        <v>349</v>
      </c>
      <c r="I22" s="288" t="s">
        <v>267</v>
      </c>
      <c r="L22" s="87" t="s">
        <v>350</v>
      </c>
    </row>
    <row r="23" spans="1:12" x14ac:dyDescent="0.2">
      <c r="I23" s="288" t="s">
        <v>315</v>
      </c>
      <c r="L23" s="87" t="s">
        <v>351</v>
      </c>
    </row>
    <row r="24" spans="1:12" x14ac:dyDescent="0.2">
      <c r="I24" s="288"/>
      <c r="L24" s="87"/>
    </row>
    <row r="44" spans="1:2" s="290" customFormat="1" x14ac:dyDescent="0.2">
      <c r="A44" s="289" t="s">
        <v>335</v>
      </c>
      <c r="B44" s="289"/>
    </row>
    <row r="46" spans="1:2" x14ac:dyDescent="0.2">
      <c r="B46" s="87" t="s">
        <v>353</v>
      </c>
    </row>
    <row r="47" spans="1:2" x14ac:dyDescent="0.2">
      <c r="B47" s="87" t="s">
        <v>352</v>
      </c>
    </row>
    <row r="48" spans="1:2" x14ac:dyDescent="0.2">
      <c r="B48" s="87" t="s">
        <v>354</v>
      </c>
    </row>
    <row r="50" spans="1:2" s="290" customFormat="1" x14ac:dyDescent="0.2">
      <c r="A50" s="289" t="s">
        <v>336</v>
      </c>
      <c r="B50" s="289"/>
    </row>
    <row r="52" spans="1:2" x14ac:dyDescent="0.2">
      <c r="B52" s="87" t="s">
        <v>356</v>
      </c>
    </row>
    <row r="53" spans="1:2" x14ac:dyDescent="0.2">
      <c r="B53" s="87" t="s">
        <v>357</v>
      </c>
    </row>
    <row r="54" spans="1:2" x14ac:dyDescent="0.2">
      <c r="B54" s="87" t="s">
        <v>358</v>
      </c>
    </row>
  </sheetData>
  <sheetProtection algorithmName="SHA-512" hashValue="+8BGitFnJYHvmADvgOvu4O+abPiXnvlSfVpwq9JnDzVKF4jBpBjbGTftEsoYG2oVrWRXy2WqmJOl/GhFFGMYbw==" saltValue="A2QxgKcEkIyCkfsP0r0lpw==" spinCount="100000" sheet="1" objects="1" scenarios="1" selectLockedCell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00FF"/>
  </sheetPr>
  <dimension ref="A1:BH278"/>
  <sheetViews>
    <sheetView zoomScale="80" zoomScaleNormal="80" workbookViewId="0">
      <selection activeCell="N10" sqref="N10"/>
    </sheetView>
  </sheetViews>
  <sheetFormatPr baseColWidth="10" defaultColWidth="11.42578125" defaultRowHeight="12.75" outlineLevelRow="1" x14ac:dyDescent="0.2"/>
  <cols>
    <col min="1" max="11" width="2.28515625" style="2" customWidth="1"/>
    <col min="12" max="12" width="28.7109375" style="2" customWidth="1"/>
    <col min="13" max="14" width="27.7109375" style="2" customWidth="1"/>
    <col min="15" max="15" width="10.85546875" style="2" bestFit="1" customWidth="1"/>
    <col min="16" max="18" width="11.7109375" style="2" customWidth="1"/>
    <col min="19" max="19" width="14.7109375" style="2" customWidth="1"/>
    <col min="20" max="20" width="11.7109375" style="2" customWidth="1"/>
    <col min="21" max="21" width="8.85546875" style="2" customWidth="1"/>
    <col min="22" max="22" width="9.28515625" style="2" customWidth="1"/>
    <col min="23" max="23" width="6.140625" style="2" customWidth="1"/>
    <col min="24" max="24" width="12.85546875" style="2" customWidth="1"/>
    <col min="25" max="25" width="12.5703125" style="2" customWidth="1"/>
    <col min="26" max="26" width="11.5703125" style="2" customWidth="1"/>
    <col min="27" max="27" width="10" style="2" customWidth="1"/>
    <col min="28" max="28" width="13" style="2" customWidth="1"/>
    <col min="29" max="45" width="11.42578125" style="2"/>
    <col min="46" max="47" width="14.42578125" style="2" bestFit="1" customWidth="1"/>
    <col min="48" max="48" width="11.42578125" style="2"/>
    <col min="49" max="49" width="15.28515625" style="2" bestFit="1" customWidth="1"/>
    <col min="50" max="65" width="11.42578125" style="2"/>
    <col min="66" max="66" width="14.42578125" style="2" bestFit="1" customWidth="1"/>
    <col min="67" max="67" width="20.42578125" style="2" customWidth="1"/>
    <col min="68" max="69" width="11.42578125" style="2"/>
    <col min="70" max="70" width="14.42578125" style="2" bestFit="1" customWidth="1"/>
    <col min="71" max="16384" width="11.42578125" style="2"/>
  </cols>
  <sheetData>
    <row r="1" spans="1:44" s="256" customFormat="1" ht="31.5" customHeight="1" x14ac:dyDescent="0.2">
      <c r="A1" s="274" t="s">
        <v>397</v>
      </c>
    </row>
    <row r="2" spans="1:44" ht="16.5" customHeight="1" x14ac:dyDescent="0.2">
      <c r="A2" s="162"/>
    </row>
    <row r="3" spans="1:44" ht="24.75" customHeight="1" x14ac:dyDescent="0.2">
      <c r="B3" s="87"/>
      <c r="C3" s="87"/>
      <c r="D3" s="87"/>
      <c r="E3" s="87"/>
      <c r="F3" s="157" t="s">
        <v>330</v>
      </c>
      <c r="G3" s="106"/>
      <c r="H3" s="106"/>
      <c r="I3" s="106"/>
      <c r="J3" s="106"/>
      <c r="K3" s="106"/>
      <c r="L3" s="382" t="s">
        <v>107</v>
      </c>
      <c r="M3" s="383" t="s">
        <v>391</v>
      </c>
      <c r="N3" s="384" t="s">
        <v>170</v>
      </c>
    </row>
    <row r="4" spans="1:44" ht="16.5" customHeight="1" thickBot="1" x14ac:dyDescent="0.25"/>
    <row r="5" spans="1:44" ht="15.75" customHeight="1" x14ac:dyDescent="0.2">
      <c r="C5" s="448" t="s">
        <v>409</v>
      </c>
      <c r="D5" s="449"/>
      <c r="E5" s="449"/>
      <c r="F5" s="449"/>
      <c r="G5" s="449"/>
      <c r="H5" s="449"/>
      <c r="I5" s="449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8"/>
    </row>
    <row r="6" spans="1:44" ht="15.75" customHeight="1" thickBot="1" x14ac:dyDescent="0.25">
      <c r="C6" s="451"/>
      <c r="D6" s="451"/>
      <c r="E6" s="451"/>
      <c r="F6" s="451"/>
      <c r="G6" s="451"/>
      <c r="H6" s="451"/>
      <c r="I6" s="45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149"/>
    </row>
    <row r="7" spans="1:44" ht="15" customHeight="1" thickBot="1" x14ac:dyDescent="0.25">
      <c r="C7" s="451"/>
      <c r="D7" s="451"/>
      <c r="E7" s="451"/>
      <c r="F7" s="451"/>
      <c r="G7" s="451"/>
      <c r="H7" s="451"/>
      <c r="I7" s="451"/>
      <c r="J7" s="32"/>
      <c r="K7" s="32"/>
      <c r="L7" s="32"/>
      <c r="M7" s="32"/>
      <c r="N7" s="32"/>
      <c r="O7" s="32"/>
      <c r="P7" s="474" t="s">
        <v>147</v>
      </c>
      <c r="Q7" s="475"/>
      <c r="R7" s="475"/>
      <c r="S7" s="475"/>
      <c r="T7" s="476"/>
      <c r="U7" s="32"/>
      <c r="V7" s="32"/>
      <c r="W7" s="32"/>
      <c r="X7" s="32"/>
      <c r="Y7" s="32"/>
      <c r="Z7" s="32"/>
      <c r="AA7" s="32"/>
      <c r="AB7" s="474" t="s">
        <v>172</v>
      </c>
      <c r="AC7" s="475"/>
      <c r="AD7" s="475"/>
      <c r="AE7" s="475"/>
      <c r="AF7" s="475"/>
      <c r="AG7" s="475"/>
      <c r="AH7" s="475"/>
      <c r="AI7" s="475"/>
      <c r="AJ7" s="475"/>
      <c r="AK7" s="476"/>
      <c r="AL7" s="32"/>
      <c r="AM7" s="32"/>
      <c r="AN7" s="32"/>
      <c r="AO7" s="32"/>
      <c r="AP7" s="32"/>
      <c r="AQ7" s="32"/>
      <c r="AR7" s="149"/>
    </row>
    <row r="8" spans="1:44" ht="15.75" customHeight="1" thickBot="1" x14ac:dyDescent="0.25">
      <c r="C8" s="451"/>
      <c r="D8" s="451"/>
      <c r="E8" s="451"/>
      <c r="F8" s="451"/>
      <c r="G8" s="451"/>
      <c r="H8" s="451"/>
      <c r="I8" s="451"/>
      <c r="J8" s="32"/>
      <c r="K8" s="32"/>
      <c r="L8" s="474" t="s">
        <v>137</v>
      </c>
      <c r="M8" s="475"/>
      <c r="N8" s="476"/>
      <c r="O8" s="32"/>
      <c r="P8" s="468" t="s">
        <v>16</v>
      </c>
      <c r="Q8" s="469"/>
      <c r="R8" s="469"/>
      <c r="S8" s="183" t="s">
        <v>2</v>
      </c>
      <c r="T8" s="109" t="s">
        <v>138</v>
      </c>
      <c r="U8" s="32"/>
      <c r="V8" s="32"/>
      <c r="W8" s="32"/>
      <c r="X8" s="32"/>
      <c r="Y8" s="32"/>
      <c r="Z8" s="32"/>
      <c r="AA8" s="32"/>
      <c r="AB8" s="505" t="s">
        <v>16</v>
      </c>
      <c r="AC8" s="506"/>
      <c r="AD8" s="506"/>
      <c r="AE8" s="249" t="s">
        <v>2</v>
      </c>
      <c r="AF8" s="250" t="s">
        <v>138</v>
      </c>
      <c r="AG8" s="528" t="s">
        <v>16</v>
      </c>
      <c r="AH8" s="529"/>
      <c r="AI8" s="529"/>
      <c r="AJ8" s="258" t="s">
        <v>2</v>
      </c>
      <c r="AK8" s="259" t="s">
        <v>138</v>
      </c>
      <c r="AL8" s="32"/>
      <c r="AM8" s="32"/>
      <c r="AN8" s="32"/>
      <c r="AO8" s="32"/>
      <c r="AP8" s="32"/>
      <c r="AQ8" s="32"/>
      <c r="AR8" s="149"/>
    </row>
    <row r="9" spans="1:44" ht="15" customHeight="1" thickBot="1" x14ac:dyDescent="0.25">
      <c r="C9" s="451"/>
      <c r="D9" s="451"/>
      <c r="E9" s="451"/>
      <c r="F9" s="451"/>
      <c r="G9" s="451"/>
      <c r="H9" s="451"/>
      <c r="I9" s="451"/>
      <c r="J9" s="32"/>
      <c r="K9" s="32"/>
      <c r="L9" s="182" t="s">
        <v>16</v>
      </c>
      <c r="M9" s="183" t="s">
        <v>2</v>
      </c>
      <c r="N9" s="109" t="s">
        <v>138</v>
      </c>
      <c r="O9" s="32"/>
      <c r="P9" s="477" t="s">
        <v>74</v>
      </c>
      <c r="Q9" s="478"/>
      <c r="R9" s="478"/>
      <c r="S9" s="186" t="s">
        <v>13</v>
      </c>
      <c r="T9" s="361" t="s">
        <v>419</v>
      </c>
      <c r="U9" s="32"/>
      <c r="V9" s="32"/>
      <c r="W9" s="32"/>
      <c r="X9" s="32"/>
      <c r="Y9" s="32"/>
      <c r="Z9" s="32"/>
      <c r="AA9" s="32"/>
      <c r="AB9" s="526" t="s">
        <v>504</v>
      </c>
      <c r="AC9" s="527"/>
      <c r="AD9" s="527"/>
      <c r="AE9" s="257" t="s">
        <v>25</v>
      </c>
      <c r="AF9" s="385">
        <v>0</v>
      </c>
      <c r="AG9" s="455" t="s">
        <v>182</v>
      </c>
      <c r="AH9" s="456"/>
      <c r="AI9" s="456"/>
      <c r="AJ9" s="456"/>
      <c r="AK9" s="479"/>
      <c r="AL9" s="32"/>
      <c r="AM9" s="474" t="s">
        <v>161</v>
      </c>
      <c r="AN9" s="475"/>
      <c r="AO9" s="475"/>
      <c r="AP9" s="475"/>
      <c r="AQ9" s="476"/>
      <c r="AR9" s="149"/>
    </row>
    <row r="10" spans="1:44" ht="15.75" customHeight="1" thickBot="1" x14ac:dyDescent="0.25">
      <c r="C10" s="451"/>
      <c r="D10" s="451"/>
      <c r="E10" s="451"/>
      <c r="F10" s="451"/>
      <c r="G10" s="451"/>
      <c r="H10" s="451"/>
      <c r="I10" s="451"/>
      <c r="J10" s="32"/>
      <c r="K10" s="32"/>
      <c r="L10" s="110" t="s">
        <v>139</v>
      </c>
      <c r="M10" s="111" t="s">
        <v>13</v>
      </c>
      <c r="N10" s="357" t="s">
        <v>419</v>
      </c>
      <c r="O10" s="32"/>
      <c r="P10" s="442" t="str">
        <f>T9&amp;" price"</f>
        <v>Select price</v>
      </c>
      <c r="Q10" s="443"/>
      <c r="R10" s="443"/>
      <c r="S10" s="177" t="e">
        <f>+VLOOKUP(T9,Price_Units,2,0)</f>
        <v>#N/A</v>
      </c>
      <c r="T10" s="362">
        <v>0</v>
      </c>
      <c r="U10" s="32"/>
      <c r="V10" s="32"/>
      <c r="W10" s="32"/>
      <c r="X10" s="32"/>
      <c r="Y10" s="32"/>
      <c r="Z10" s="32"/>
      <c r="AA10" s="32"/>
      <c r="AB10" s="523" t="s">
        <v>505</v>
      </c>
      <c r="AC10" s="524"/>
      <c r="AD10" s="525"/>
      <c r="AE10" s="248" t="s">
        <v>13</v>
      </c>
      <c r="AF10" s="373">
        <v>0</v>
      </c>
      <c r="AG10" s="530" t="s">
        <v>148</v>
      </c>
      <c r="AH10" s="531"/>
      <c r="AI10" s="532"/>
      <c r="AJ10" s="251" t="s">
        <v>57</v>
      </c>
      <c r="AK10" s="378">
        <v>0</v>
      </c>
      <c r="AL10" s="32"/>
      <c r="AM10" s="468" t="s">
        <v>16</v>
      </c>
      <c r="AN10" s="469"/>
      <c r="AO10" s="469"/>
      <c r="AP10" s="183" t="s">
        <v>2</v>
      </c>
      <c r="AQ10" s="109" t="s">
        <v>138</v>
      </c>
      <c r="AR10" s="149"/>
    </row>
    <row r="11" spans="1:44" ht="15" customHeight="1" thickBot="1" x14ac:dyDescent="0.25">
      <c r="C11" s="451"/>
      <c r="D11" s="451"/>
      <c r="E11" s="451"/>
      <c r="F11" s="451"/>
      <c r="G11" s="451"/>
      <c r="H11" s="451"/>
      <c r="I11" s="451"/>
      <c r="J11" s="32"/>
      <c r="K11" s="32"/>
      <c r="L11" s="7"/>
      <c r="M11" s="7"/>
      <c r="N11" s="7"/>
      <c r="O11" s="32"/>
      <c r="P11" s="442" t="str">
        <f>T9&amp;" price annual growth"</f>
        <v>Select price annual growth</v>
      </c>
      <c r="Q11" s="443"/>
      <c r="R11" s="443"/>
      <c r="S11" s="177" t="s">
        <v>8</v>
      </c>
      <c r="T11" s="363">
        <v>0</v>
      </c>
      <c r="U11" s="32"/>
      <c r="V11" s="474" t="s">
        <v>171</v>
      </c>
      <c r="W11" s="475"/>
      <c r="X11" s="475"/>
      <c r="Y11" s="475"/>
      <c r="Z11" s="476"/>
      <c r="AA11" s="32"/>
      <c r="AB11" s="455" t="s">
        <v>173</v>
      </c>
      <c r="AC11" s="456"/>
      <c r="AD11" s="456"/>
      <c r="AE11" s="456"/>
      <c r="AF11" s="479"/>
      <c r="AG11" s="455" t="s">
        <v>183</v>
      </c>
      <c r="AH11" s="456"/>
      <c r="AI11" s="456"/>
      <c r="AJ11" s="456"/>
      <c r="AK11" s="479"/>
      <c r="AL11" s="32"/>
      <c r="AM11" s="442" t="s">
        <v>167</v>
      </c>
      <c r="AN11" s="443"/>
      <c r="AO11" s="443"/>
      <c r="AP11" s="177" t="s">
        <v>8</v>
      </c>
      <c r="AQ11" s="363">
        <v>0</v>
      </c>
      <c r="AR11" s="149"/>
    </row>
    <row r="12" spans="1:44" ht="15" customHeight="1" thickBot="1" x14ac:dyDescent="0.25">
      <c r="C12" s="451"/>
      <c r="D12" s="451"/>
      <c r="E12" s="451"/>
      <c r="F12" s="451"/>
      <c r="G12" s="451"/>
      <c r="H12" s="451"/>
      <c r="I12" s="451"/>
      <c r="J12" s="32"/>
      <c r="K12" s="32"/>
      <c r="L12" s="474" t="s">
        <v>143</v>
      </c>
      <c r="M12" s="475"/>
      <c r="N12" s="476"/>
      <c r="O12" s="32"/>
      <c r="P12" s="477" t="s">
        <v>198</v>
      </c>
      <c r="Q12" s="478"/>
      <c r="R12" s="478"/>
      <c r="S12" s="186" t="s">
        <v>25</v>
      </c>
      <c r="T12" s="361">
        <v>0</v>
      </c>
      <c r="U12" s="32"/>
      <c r="V12" s="468" t="s">
        <v>16</v>
      </c>
      <c r="W12" s="469"/>
      <c r="X12" s="469"/>
      <c r="Y12" s="183" t="s">
        <v>2</v>
      </c>
      <c r="Z12" s="109" t="s">
        <v>138</v>
      </c>
      <c r="AA12" s="32"/>
      <c r="AB12" s="457" t="s">
        <v>120</v>
      </c>
      <c r="AC12" s="458"/>
      <c r="AD12" s="459"/>
      <c r="AE12" s="245" t="s">
        <v>23</v>
      </c>
      <c r="AF12" s="374">
        <v>0</v>
      </c>
      <c r="AG12" s="457" t="s">
        <v>185</v>
      </c>
      <c r="AH12" s="458"/>
      <c r="AI12" s="459"/>
      <c r="AJ12" s="245" t="s">
        <v>44</v>
      </c>
      <c r="AK12" s="387">
        <v>0</v>
      </c>
      <c r="AL12" s="32"/>
      <c r="AM12" s="442" t="s">
        <v>163</v>
      </c>
      <c r="AN12" s="443"/>
      <c r="AO12" s="443"/>
      <c r="AP12" s="300" t="s">
        <v>28</v>
      </c>
      <c r="AQ12" s="380">
        <v>20</v>
      </c>
      <c r="AR12" s="149"/>
    </row>
    <row r="13" spans="1:44" ht="15" customHeight="1" x14ac:dyDescent="0.2">
      <c r="C13" s="451"/>
      <c r="D13" s="451"/>
      <c r="E13" s="451"/>
      <c r="F13" s="451"/>
      <c r="G13" s="451"/>
      <c r="H13" s="451"/>
      <c r="I13" s="451"/>
      <c r="J13" s="32"/>
      <c r="K13" s="32"/>
      <c r="L13" s="182" t="s">
        <v>16</v>
      </c>
      <c r="M13" s="183" t="s">
        <v>2</v>
      </c>
      <c r="N13" s="109" t="s">
        <v>138</v>
      </c>
      <c r="O13" s="32"/>
      <c r="P13" s="462" t="s">
        <v>75</v>
      </c>
      <c r="Q13" s="463"/>
      <c r="R13" s="464"/>
      <c r="S13" s="177" t="s">
        <v>8</v>
      </c>
      <c r="T13" s="364">
        <v>0</v>
      </c>
      <c r="U13" s="32"/>
      <c r="V13" s="462" t="s">
        <v>287</v>
      </c>
      <c r="W13" s="463"/>
      <c r="X13" s="464"/>
      <c r="Y13" s="234" t="s">
        <v>288</v>
      </c>
      <c r="Z13" s="379">
        <v>0</v>
      </c>
      <c r="AA13" s="32"/>
      <c r="AB13" s="462"/>
      <c r="AC13" s="463"/>
      <c r="AD13" s="464"/>
      <c r="AE13" s="244"/>
      <c r="AF13" s="123"/>
      <c r="AG13" s="462" t="s">
        <v>184</v>
      </c>
      <c r="AH13" s="463"/>
      <c r="AI13" s="464"/>
      <c r="AJ13" s="244" t="s">
        <v>8</v>
      </c>
      <c r="AK13" s="363">
        <v>0</v>
      </c>
      <c r="AL13" s="32"/>
      <c r="AM13" s="487" t="s">
        <v>162</v>
      </c>
      <c r="AN13" s="488"/>
      <c r="AO13" s="488"/>
      <c r="AP13" s="299" t="s">
        <v>28</v>
      </c>
      <c r="AQ13" s="361">
        <v>20</v>
      </c>
      <c r="AR13" s="149"/>
    </row>
    <row r="14" spans="1:44" ht="15.75" customHeight="1" thickBot="1" x14ac:dyDescent="0.25">
      <c r="C14" s="451"/>
      <c r="D14" s="451"/>
      <c r="E14" s="451"/>
      <c r="F14" s="451"/>
      <c r="G14" s="451"/>
      <c r="H14" s="451"/>
      <c r="I14" s="451"/>
      <c r="J14" s="32"/>
      <c r="K14" s="32"/>
      <c r="L14" s="110" t="s">
        <v>32</v>
      </c>
      <c r="M14" s="111" t="s">
        <v>13</v>
      </c>
      <c r="N14" s="357" t="s">
        <v>419</v>
      </c>
      <c r="O14" s="32"/>
      <c r="P14" s="492" t="s">
        <v>148</v>
      </c>
      <c r="Q14" s="493"/>
      <c r="R14" s="494"/>
      <c r="S14" s="180" t="s">
        <v>398</v>
      </c>
      <c r="T14" s="365">
        <v>0</v>
      </c>
      <c r="U14" s="32"/>
      <c r="V14" s="517" t="s">
        <v>289</v>
      </c>
      <c r="W14" s="518"/>
      <c r="X14" s="519"/>
      <c r="Y14" s="233" t="s">
        <v>212</v>
      </c>
      <c r="Z14" s="361">
        <v>0</v>
      </c>
      <c r="AA14" s="32"/>
      <c r="AB14" s="462"/>
      <c r="AC14" s="463"/>
      <c r="AD14" s="464"/>
      <c r="AE14" s="248"/>
      <c r="AF14" s="218"/>
      <c r="AG14" s="462" t="s">
        <v>62</v>
      </c>
      <c r="AH14" s="463"/>
      <c r="AI14" s="464"/>
      <c r="AJ14" s="244" t="s">
        <v>28</v>
      </c>
      <c r="AK14" s="368">
        <v>0</v>
      </c>
      <c r="AL14" s="32"/>
      <c r="AM14" s="455" t="s">
        <v>164</v>
      </c>
      <c r="AN14" s="456"/>
      <c r="AO14" s="456"/>
      <c r="AP14" s="456"/>
      <c r="AQ14" s="479"/>
      <c r="AR14" s="149"/>
    </row>
    <row r="15" spans="1:44" ht="15.75" customHeight="1" thickBot="1" x14ac:dyDescent="0.25">
      <c r="C15" s="451"/>
      <c r="D15" s="451"/>
      <c r="E15" s="451"/>
      <c r="F15" s="451"/>
      <c r="G15" s="451"/>
      <c r="H15" s="451"/>
      <c r="I15" s="451"/>
      <c r="J15" s="32"/>
      <c r="K15" s="32"/>
      <c r="L15" s="7"/>
      <c r="M15" s="7"/>
      <c r="N15" s="7"/>
      <c r="O15" s="32"/>
      <c r="P15" s="7"/>
      <c r="Q15" s="7"/>
      <c r="R15" s="7"/>
      <c r="S15" s="7"/>
      <c r="T15" s="7"/>
      <c r="U15" s="32"/>
      <c r="V15" s="492" t="s">
        <v>290</v>
      </c>
      <c r="W15" s="493"/>
      <c r="X15" s="494"/>
      <c r="Y15" s="235" t="s">
        <v>13</v>
      </c>
      <c r="Z15" s="365" t="s">
        <v>419</v>
      </c>
      <c r="AA15" s="32"/>
      <c r="AB15" s="520" t="s">
        <v>15</v>
      </c>
      <c r="AC15" s="521"/>
      <c r="AD15" s="522"/>
      <c r="AE15" s="252" t="s">
        <v>28</v>
      </c>
      <c r="AF15" s="375">
        <v>0</v>
      </c>
      <c r="AG15" s="514" t="s">
        <v>186</v>
      </c>
      <c r="AH15" s="515"/>
      <c r="AI15" s="516"/>
      <c r="AJ15" s="246" t="s">
        <v>44</v>
      </c>
      <c r="AK15" s="369">
        <v>0</v>
      </c>
      <c r="AL15" s="32"/>
      <c r="AM15" s="444" t="s">
        <v>166</v>
      </c>
      <c r="AN15" s="445"/>
      <c r="AO15" s="445"/>
      <c r="AP15" s="178" t="s">
        <v>8</v>
      </c>
      <c r="AQ15" s="370">
        <v>0</v>
      </c>
      <c r="AR15" s="149"/>
    </row>
    <row r="16" spans="1:44" ht="15.75" customHeight="1" thickBot="1" x14ac:dyDescent="0.25">
      <c r="C16" s="451"/>
      <c r="D16" s="451"/>
      <c r="E16" s="451"/>
      <c r="F16" s="451"/>
      <c r="G16" s="451"/>
      <c r="H16" s="451"/>
      <c r="I16" s="451"/>
      <c r="J16" s="32"/>
      <c r="K16" s="32"/>
      <c r="L16" s="474" t="s">
        <v>302</v>
      </c>
      <c r="M16" s="475"/>
      <c r="N16" s="476"/>
      <c r="O16" s="32"/>
      <c r="P16" s="474" t="s">
        <v>159</v>
      </c>
      <c r="Q16" s="475"/>
      <c r="R16" s="475"/>
      <c r="S16" s="475"/>
      <c r="T16" s="476"/>
      <c r="U16" s="32"/>
      <c r="V16" s="32"/>
      <c r="W16" s="32"/>
      <c r="X16" s="32"/>
      <c r="Y16" s="32"/>
      <c r="Z16" s="32"/>
      <c r="AA16" s="32"/>
      <c r="AB16" s="455" t="s">
        <v>175</v>
      </c>
      <c r="AC16" s="456"/>
      <c r="AD16" s="456"/>
      <c r="AE16" s="456"/>
      <c r="AF16" s="479"/>
      <c r="AG16" s="444" t="s">
        <v>187</v>
      </c>
      <c r="AH16" s="445"/>
      <c r="AI16" s="445"/>
      <c r="AJ16" s="246" t="s">
        <v>8</v>
      </c>
      <c r="AK16" s="370">
        <v>0</v>
      </c>
      <c r="AL16" s="32"/>
      <c r="AM16" s="444" t="s">
        <v>165</v>
      </c>
      <c r="AN16" s="445"/>
      <c r="AO16" s="445"/>
      <c r="AP16" s="178" t="s">
        <v>8</v>
      </c>
      <c r="AQ16" s="370">
        <v>0</v>
      </c>
      <c r="AR16" s="149"/>
    </row>
    <row r="17" spans="3:44" ht="15" customHeight="1" thickBot="1" x14ac:dyDescent="0.25">
      <c r="C17" s="451"/>
      <c r="D17" s="451"/>
      <c r="E17" s="451"/>
      <c r="F17" s="451"/>
      <c r="G17" s="451"/>
      <c r="H17" s="451"/>
      <c r="I17" s="451"/>
      <c r="J17" s="32"/>
      <c r="K17" s="32"/>
      <c r="L17" s="237" t="s">
        <v>417</v>
      </c>
      <c r="M17" s="238" t="s">
        <v>416</v>
      </c>
      <c r="N17" s="109" t="s">
        <v>415</v>
      </c>
      <c r="O17" s="32"/>
      <c r="P17" s="495" t="s">
        <v>16</v>
      </c>
      <c r="Q17" s="496"/>
      <c r="R17" s="497"/>
      <c r="S17" s="183" t="s">
        <v>2</v>
      </c>
      <c r="T17" s="109" t="s">
        <v>138</v>
      </c>
      <c r="U17" s="32"/>
      <c r="V17" s="32"/>
      <c r="W17" s="32"/>
      <c r="X17" s="32"/>
      <c r="Y17" s="32"/>
      <c r="Z17" s="32"/>
      <c r="AA17" s="32"/>
      <c r="AB17" s="472" t="s">
        <v>176</v>
      </c>
      <c r="AC17" s="473"/>
      <c r="AD17" s="473"/>
      <c r="AE17" s="245" t="s">
        <v>8</v>
      </c>
      <c r="AF17" s="386">
        <v>0</v>
      </c>
      <c r="AG17" s="460" t="s">
        <v>64</v>
      </c>
      <c r="AH17" s="461"/>
      <c r="AI17" s="461"/>
      <c r="AJ17" s="252" t="s">
        <v>28</v>
      </c>
      <c r="AK17" s="388">
        <v>0</v>
      </c>
      <c r="AL17" s="32"/>
      <c r="AM17" s="460" t="s">
        <v>110</v>
      </c>
      <c r="AN17" s="461"/>
      <c r="AO17" s="461"/>
      <c r="AP17" s="314" t="s">
        <v>8</v>
      </c>
      <c r="AQ17" s="381">
        <v>0</v>
      </c>
      <c r="AR17" s="149"/>
    </row>
    <row r="18" spans="3:44" ht="15.75" customHeight="1" thickBot="1" x14ac:dyDescent="0.25">
      <c r="C18" s="451"/>
      <c r="D18" s="451"/>
      <c r="E18" s="451"/>
      <c r="F18" s="451"/>
      <c r="G18" s="451"/>
      <c r="H18" s="451"/>
      <c r="I18" s="451"/>
      <c r="J18" s="32"/>
      <c r="K18" s="32"/>
      <c r="L18" s="358" t="s">
        <v>419</v>
      </c>
      <c r="M18" s="359" t="s">
        <v>419</v>
      </c>
      <c r="N18" s="360" t="s">
        <v>419</v>
      </c>
      <c r="O18" s="32"/>
      <c r="P18" s="462" t="s">
        <v>43</v>
      </c>
      <c r="Q18" s="463"/>
      <c r="R18" s="464"/>
      <c r="S18" s="177" t="s">
        <v>44</v>
      </c>
      <c r="T18" s="362">
        <v>0</v>
      </c>
      <c r="U18" s="32"/>
      <c r="V18" s="32"/>
      <c r="W18" s="32"/>
      <c r="X18" s="32"/>
      <c r="Y18" s="32"/>
      <c r="Z18" s="32"/>
      <c r="AA18" s="32"/>
      <c r="AB18" s="472" t="s">
        <v>177</v>
      </c>
      <c r="AC18" s="473"/>
      <c r="AD18" s="473"/>
      <c r="AE18" s="245" t="s">
        <v>30</v>
      </c>
      <c r="AF18" s="387">
        <v>0</v>
      </c>
      <c r="AG18" s="32"/>
      <c r="AH18" s="32"/>
      <c r="AI18" s="32"/>
      <c r="AJ18" s="32"/>
      <c r="AK18" s="151"/>
      <c r="AL18" s="32"/>
      <c r="AM18" s="485"/>
      <c r="AN18" s="486"/>
      <c r="AO18" s="486"/>
      <c r="AP18" s="316"/>
      <c r="AQ18" s="317"/>
      <c r="AR18" s="149"/>
    </row>
    <row r="19" spans="3:44" ht="15.75" customHeight="1" thickBot="1" x14ac:dyDescent="0.25">
      <c r="C19" s="451"/>
      <c r="D19" s="451"/>
      <c r="E19" s="451"/>
      <c r="F19" s="451"/>
      <c r="G19" s="451"/>
      <c r="H19" s="451"/>
      <c r="I19" s="451"/>
      <c r="J19" s="32"/>
      <c r="K19" s="32"/>
      <c r="L19" s="32"/>
      <c r="M19" s="32"/>
      <c r="N19" s="32"/>
      <c r="O19" s="32"/>
      <c r="P19" s="453" t="s">
        <v>160</v>
      </c>
      <c r="Q19" s="454"/>
      <c r="R19" s="454"/>
      <c r="S19" s="180" t="s">
        <v>8</v>
      </c>
      <c r="T19" s="366">
        <v>0</v>
      </c>
      <c r="U19" s="32"/>
      <c r="V19" s="32"/>
      <c r="W19" s="32"/>
      <c r="X19" s="32"/>
      <c r="Y19" s="32"/>
      <c r="Z19" s="32"/>
      <c r="AA19" s="32"/>
      <c r="AB19" s="446" t="s">
        <v>178</v>
      </c>
      <c r="AC19" s="447"/>
      <c r="AD19" s="447"/>
      <c r="AE19" s="247" t="s">
        <v>8</v>
      </c>
      <c r="AF19" s="377">
        <v>0</v>
      </c>
      <c r="AG19" s="219"/>
      <c r="AH19" s="219"/>
      <c r="AI19" s="219"/>
      <c r="AJ19" s="219"/>
      <c r="AK19" s="220"/>
      <c r="AL19" s="32"/>
      <c r="AM19" s="32"/>
      <c r="AN19" s="32"/>
      <c r="AO19" s="32"/>
      <c r="AP19" s="32"/>
      <c r="AQ19" s="32"/>
      <c r="AR19" s="149"/>
    </row>
    <row r="20" spans="3:44" ht="15.75" customHeight="1" x14ac:dyDescent="0.2">
      <c r="C20" s="451"/>
      <c r="D20" s="451"/>
      <c r="E20" s="451"/>
      <c r="F20" s="451"/>
      <c r="G20" s="451"/>
      <c r="H20" s="451"/>
      <c r="I20" s="45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149"/>
    </row>
    <row r="21" spans="3:44" ht="15.75" customHeight="1" x14ac:dyDescent="0.2">
      <c r="C21" s="451"/>
      <c r="D21" s="451"/>
      <c r="E21" s="451"/>
      <c r="F21" s="451"/>
      <c r="G21" s="451"/>
      <c r="H21" s="451"/>
      <c r="I21" s="45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149"/>
    </row>
    <row r="22" spans="3:44" ht="15" customHeight="1" thickBot="1" x14ac:dyDescent="0.25">
      <c r="C22" s="452"/>
      <c r="D22" s="452"/>
      <c r="E22" s="452"/>
      <c r="F22" s="452"/>
      <c r="G22" s="452"/>
      <c r="H22" s="452"/>
      <c r="I22" s="452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50"/>
    </row>
    <row r="24" spans="3:44" ht="13.5" thickBot="1" x14ac:dyDescent="0.25"/>
    <row r="25" spans="3:44" ht="15.75" customHeight="1" thickBot="1" x14ac:dyDescent="0.25">
      <c r="C25" s="448" t="s">
        <v>20</v>
      </c>
      <c r="D25" s="449"/>
      <c r="E25" s="449"/>
      <c r="F25" s="449"/>
      <c r="G25" s="449"/>
      <c r="H25" s="449"/>
      <c r="I25" s="449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8"/>
    </row>
    <row r="26" spans="3:44" ht="15.75" customHeight="1" x14ac:dyDescent="0.2">
      <c r="C26" s="450"/>
      <c r="D26" s="451"/>
      <c r="E26" s="451"/>
      <c r="F26" s="451"/>
      <c r="G26" s="451"/>
      <c r="H26" s="451"/>
      <c r="I26" s="451"/>
      <c r="J26" s="32"/>
      <c r="K26" s="533" t="s">
        <v>334</v>
      </c>
      <c r="L26" s="534"/>
      <c r="M26" s="534"/>
      <c r="N26" s="534"/>
      <c r="O26" s="535"/>
      <c r="P26" s="536" t="s">
        <v>335</v>
      </c>
      <c r="Q26" s="537"/>
      <c r="R26" s="537"/>
      <c r="S26" s="537"/>
      <c r="T26" s="537"/>
      <c r="U26" s="537"/>
      <c r="V26" s="538"/>
      <c r="W26" s="539" t="s">
        <v>336</v>
      </c>
      <c r="X26" s="540"/>
      <c r="Y26" s="540"/>
      <c r="Z26" s="540"/>
      <c r="AA26" s="540"/>
      <c r="AB26" s="540"/>
      <c r="AC26" s="541"/>
      <c r="AD26" s="149"/>
    </row>
    <row r="27" spans="3:44" ht="15" customHeight="1" x14ac:dyDescent="0.2">
      <c r="C27" s="451"/>
      <c r="D27" s="451"/>
      <c r="E27" s="451"/>
      <c r="F27" s="451"/>
      <c r="G27" s="451"/>
      <c r="H27" s="451"/>
      <c r="I27" s="451"/>
      <c r="J27" s="32"/>
      <c r="K27" s="152"/>
      <c r="L27" s="32"/>
      <c r="M27" s="32"/>
      <c r="N27" s="32"/>
      <c r="O27" s="151"/>
      <c r="P27" s="152"/>
      <c r="Q27" s="32"/>
      <c r="R27" s="32"/>
      <c r="S27" s="32"/>
      <c r="T27" s="32"/>
      <c r="U27" s="32"/>
      <c r="V27" s="151"/>
      <c r="W27" s="152"/>
      <c r="X27" s="32"/>
      <c r="Y27" s="32"/>
      <c r="Z27" s="32"/>
      <c r="AA27" s="32"/>
      <c r="AB27" s="32"/>
      <c r="AC27" s="151"/>
      <c r="AD27" s="149"/>
    </row>
    <row r="28" spans="3:44" ht="15" customHeight="1" x14ac:dyDescent="0.2">
      <c r="C28" s="451"/>
      <c r="D28" s="451"/>
      <c r="E28" s="451"/>
      <c r="F28" s="451"/>
      <c r="G28" s="451"/>
      <c r="H28" s="451"/>
      <c r="I28" s="451"/>
      <c r="J28" s="32"/>
      <c r="K28" s="152"/>
      <c r="L28" s="328" t="s">
        <v>190</v>
      </c>
      <c r="M28" s="329" t="e">
        <f ca="1">+O201</f>
        <v>#N/A</v>
      </c>
      <c r="N28" s="330" t="s">
        <v>193</v>
      </c>
      <c r="O28" s="151"/>
      <c r="P28" s="152"/>
      <c r="Q28" s="441" t="s">
        <v>211</v>
      </c>
      <c r="R28" s="441"/>
      <c r="S28" s="334" t="e">
        <f>+O231</f>
        <v>#N/A</v>
      </c>
      <c r="T28" s="335" t="s">
        <v>28</v>
      </c>
      <c r="U28" s="32"/>
      <c r="V28" s="151"/>
      <c r="W28" s="152"/>
      <c r="X28" s="434" t="s">
        <v>55</v>
      </c>
      <c r="Y28" s="434"/>
      <c r="Z28" s="434"/>
      <c r="AA28" s="337" t="e">
        <f ca="1">+O251</f>
        <v>#DIV/0!</v>
      </c>
      <c r="AB28" s="338" t="s">
        <v>194</v>
      </c>
      <c r="AC28" s="151"/>
      <c r="AD28" s="149"/>
    </row>
    <row r="29" spans="3:44" ht="15" customHeight="1" x14ac:dyDescent="0.2">
      <c r="C29" s="451"/>
      <c r="D29" s="451"/>
      <c r="E29" s="451"/>
      <c r="F29" s="451"/>
      <c r="G29" s="451"/>
      <c r="H29" s="451"/>
      <c r="I29" s="451"/>
      <c r="J29" s="32"/>
      <c r="K29" s="152"/>
      <c r="L29" s="328" t="s">
        <v>318</v>
      </c>
      <c r="M29" s="329" t="e">
        <f ca="1">+O202</f>
        <v>#N/A</v>
      </c>
      <c r="N29" s="330" t="s">
        <v>193</v>
      </c>
      <c r="O29" s="151"/>
      <c r="P29" s="152"/>
      <c r="Q29" s="441" t="s">
        <v>54</v>
      </c>
      <c r="R29" s="441"/>
      <c r="S29" s="334" t="e">
        <f ca="1">+O240</f>
        <v>#N/A</v>
      </c>
      <c r="T29" s="335" t="s">
        <v>23</v>
      </c>
      <c r="U29" s="32"/>
      <c r="V29" s="151"/>
      <c r="W29" s="152"/>
      <c r="X29" s="434" t="s">
        <v>306</v>
      </c>
      <c r="Y29" s="434"/>
      <c r="Z29" s="434"/>
      <c r="AA29" s="337" t="e">
        <f ca="1">+O259-O260</f>
        <v>#DIV/0!</v>
      </c>
      <c r="AB29" s="338" t="s">
        <v>226</v>
      </c>
      <c r="AC29" s="151"/>
      <c r="AD29" s="149"/>
    </row>
    <row r="30" spans="3:44" ht="15" customHeight="1" x14ac:dyDescent="0.2">
      <c r="C30" s="451"/>
      <c r="D30" s="451"/>
      <c r="E30" s="451"/>
      <c r="F30" s="451"/>
      <c r="G30" s="451"/>
      <c r="H30" s="451"/>
      <c r="I30" s="451"/>
      <c r="J30" s="32"/>
      <c r="K30" s="152"/>
      <c r="L30" s="331" t="s">
        <v>191</v>
      </c>
      <c r="M30" s="332" t="e">
        <f ca="1">+O219</f>
        <v>#N/A</v>
      </c>
      <c r="N30" s="333" t="s">
        <v>193</v>
      </c>
      <c r="O30" s="151"/>
      <c r="P30" s="152"/>
      <c r="Q30" s="441" t="s">
        <v>319</v>
      </c>
      <c r="R30" s="441"/>
      <c r="S30" s="334" t="e">
        <f ca="1">+O241</f>
        <v>#N/A</v>
      </c>
      <c r="T30" s="335" t="s">
        <v>23</v>
      </c>
      <c r="U30" s="32"/>
      <c r="V30" s="151"/>
      <c r="W30" s="152"/>
      <c r="X30" s="434" t="s">
        <v>305</v>
      </c>
      <c r="Y30" s="434"/>
      <c r="Z30" s="434"/>
      <c r="AA30" s="337">
        <f ca="1">+O264-O265</f>
        <v>0</v>
      </c>
      <c r="AB30" s="338" t="s">
        <v>226</v>
      </c>
      <c r="AC30" s="151"/>
      <c r="AD30" s="149"/>
    </row>
    <row r="31" spans="3:44" ht="15.75" customHeight="1" x14ac:dyDescent="0.2">
      <c r="C31" s="451"/>
      <c r="D31" s="451"/>
      <c r="E31" s="451"/>
      <c r="F31" s="451"/>
      <c r="G31" s="451"/>
      <c r="H31" s="451"/>
      <c r="I31" s="451"/>
      <c r="J31" s="32"/>
      <c r="K31" s="152"/>
      <c r="L31" s="32"/>
      <c r="M31" s="32"/>
      <c r="N31" s="32"/>
      <c r="O31" s="151"/>
      <c r="P31" s="152"/>
      <c r="Q31" s="441" t="s">
        <v>53</v>
      </c>
      <c r="R31" s="441"/>
      <c r="S31" s="336" t="e">
        <f ca="1">+O246</f>
        <v>#VALUE!</v>
      </c>
      <c r="T31" s="335" t="s">
        <v>8</v>
      </c>
      <c r="U31" s="32"/>
      <c r="V31" s="151"/>
      <c r="W31" s="152"/>
      <c r="X31" s="434" t="s">
        <v>304</v>
      </c>
      <c r="Y31" s="434"/>
      <c r="Z31" s="434"/>
      <c r="AA31" s="337">
        <f ca="1">+O269-O270</f>
        <v>0</v>
      </c>
      <c r="AB31" s="338" t="s">
        <v>226</v>
      </c>
      <c r="AC31" s="151"/>
      <c r="AD31" s="149"/>
      <c r="AN31" s="32"/>
      <c r="AO31" s="32"/>
    </row>
    <row r="32" spans="3:44" ht="15.75" customHeight="1" x14ac:dyDescent="0.2">
      <c r="C32" s="451"/>
      <c r="D32" s="451"/>
      <c r="E32" s="451"/>
      <c r="F32" s="451"/>
      <c r="G32" s="451"/>
      <c r="H32" s="451"/>
      <c r="I32" s="451"/>
      <c r="J32" s="32"/>
      <c r="K32" s="152"/>
      <c r="L32" s="49" t="s">
        <v>329</v>
      </c>
      <c r="M32" s="32"/>
      <c r="N32" s="32"/>
      <c r="O32" s="151"/>
      <c r="P32" s="152"/>
      <c r="Q32" s="441" t="s">
        <v>320</v>
      </c>
      <c r="R32" s="441"/>
      <c r="S32" s="336" t="e">
        <f ca="1">+O247</f>
        <v>#VALUE!</v>
      </c>
      <c r="T32" s="335" t="s">
        <v>8</v>
      </c>
      <c r="U32" s="32"/>
      <c r="V32" s="151"/>
      <c r="W32" s="152"/>
      <c r="X32" s="434" t="s">
        <v>370</v>
      </c>
      <c r="Y32" s="434"/>
      <c r="Z32" s="434"/>
      <c r="AA32" s="337">
        <f ca="1">+O274-O275</f>
        <v>0</v>
      </c>
      <c r="AB32" s="338" t="s">
        <v>226</v>
      </c>
      <c r="AC32" s="151"/>
      <c r="AD32" s="149"/>
      <c r="AN32" s="32"/>
      <c r="AO32" s="32"/>
    </row>
    <row r="33" spans="3:41" ht="15" customHeight="1" x14ac:dyDescent="0.2">
      <c r="C33" s="451"/>
      <c r="D33" s="451"/>
      <c r="E33" s="451"/>
      <c r="F33" s="451"/>
      <c r="G33" s="451"/>
      <c r="H33" s="451"/>
      <c r="I33" s="451"/>
      <c r="J33" s="32"/>
      <c r="K33" s="152"/>
      <c r="L33" s="268" t="s">
        <v>312</v>
      </c>
      <c r="M33" s="189" t="s">
        <v>19</v>
      </c>
      <c r="N33" s="32"/>
      <c r="O33" s="151"/>
      <c r="P33" s="152"/>
      <c r="Q33" s="32"/>
      <c r="R33" s="32"/>
      <c r="S33" s="32"/>
      <c r="T33" s="32"/>
      <c r="U33" s="32"/>
      <c r="V33" s="151"/>
      <c r="W33" s="152"/>
      <c r="X33" s="32"/>
      <c r="Y33" s="32"/>
      <c r="Z33" s="32"/>
      <c r="AA33" s="32"/>
      <c r="AB33" s="32"/>
      <c r="AC33" s="151"/>
      <c r="AD33" s="149"/>
      <c r="AN33" s="32"/>
      <c r="AO33" s="32"/>
    </row>
    <row r="34" spans="3:41" ht="15" customHeight="1" x14ac:dyDescent="0.2">
      <c r="C34" s="451"/>
      <c r="D34" s="451"/>
      <c r="E34" s="451"/>
      <c r="F34" s="451"/>
      <c r="G34" s="451"/>
      <c r="H34" s="451"/>
      <c r="I34" s="451"/>
      <c r="J34" s="32"/>
      <c r="K34" s="152"/>
      <c r="L34" s="32"/>
      <c r="M34" s="32"/>
      <c r="N34" s="32"/>
      <c r="O34" s="151"/>
      <c r="P34" s="152"/>
      <c r="Q34" s="32"/>
      <c r="R34" s="32"/>
      <c r="S34" s="32"/>
      <c r="T34" s="32"/>
      <c r="U34" s="32"/>
      <c r="V34" s="151"/>
      <c r="W34" s="152"/>
      <c r="X34" s="32"/>
      <c r="Y34" s="32"/>
      <c r="Z34" s="32"/>
      <c r="AA34" s="32"/>
      <c r="AB34" s="32"/>
      <c r="AC34" s="151"/>
      <c r="AD34" s="149"/>
      <c r="AN34" s="32"/>
      <c r="AO34" s="32"/>
    </row>
    <row r="35" spans="3:41" ht="15" customHeight="1" x14ac:dyDescent="0.2">
      <c r="C35" s="451"/>
      <c r="D35" s="451"/>
      <c r="E35" s="451"/>
      <c r="F35" s="451"/>
      <c r="G35" s="451"/>
      <c r="H35" s="451"/>
      <c r="I35" s="451"/>
      <c r="J35" s="32"/>
      <c r="K35" s="152"/>
      <c r="M35" s="282" t="s">
        <v>327</v>
      </c>
      <c r="N35" s="283" t="e">
        <f ca="1">+IF($M$33="No",ASHP!M28,ASHP!M29)</f>
        <v>#N/A</v>
      </c>
      <c r="P35" s="152"/>
      <c r="Q35" s="32"/>
      <c r="R35" s="32"/>
      <c r="S35" s="32"/>
      <c r="T35" s="32"/>
      <c r="U35" s="32"/>
      <c r="V35" s="151"/>
      <c r="W35" s="152"/>
      <c r="X35" s="32"/>
      <c r="Y35" s="32"/>
      <c r="Z35" s="32"/>
      <c r="AA35" s="32"/>
      <c r="AB35" s="32"/>
      <c r="AC35" s="151"/>
      <c r="AD35" s="149"/>
      <c r="AN35" s="32"/>
      <c r="AO35" s="32"/>
    </row>
    <row r="36" spans="3:41" ht="15" customHeight="1" x14ac:dyDescent="0.2">
      <c r="C36" s="451"/>
      <c r="D36" s="451"/>
      <c r="E36" s="451"/>
      <c r="F36" s="451"/>
      <c r="G36" s="451"/>
      <c r="H36" s="451"/>
      <c r="I36" s="451"/>
      <c r="J36" s="32"/>
      <c r="K36" s="152"/>
      <c r="M36" s="282" t="s">
        <v>73</v>
      </c>
      <c r="N36" s="283" t="e">
        <f ca="1">+ASHP!M30</f>
        <v>#N/A</v>
      </c>
      <c r="P36" s="152"/>
      <c r="Q36" s="32"/>
      <c r="R36" s="32"/>
      <c r="S36" s="32"/>
      <c r="T36" s="32"/>
      <c r="U36" s="32"/>
      <c r="V36" s="151"/>
      <c r="W36" s="152"/>
      <c r="X36" s="32"/>
      <c r="Y36" s="32"/>
      <c r="Z36" s="32"/>
      <c r="AA36" s="32"/>
      <c r="AB36" s="32"/>
      <c r="AC36" s="151"/>
      <c r="AD36" s="149"/>
      <c r="AN36" s="32"/>
      <c r="AO36" s="32"/>
    </row>
    <row r="37" spans="3:41" ht="15" customHeight="1" x14ac:dyDescent="0.2">
      <c r="C37" s="451"/>
      <c r="D37" s="451"/>
      <c r="E37" s="451"/>
      <c r="F37" s="451"/>
      <c r="G37" s="451"/>
      <c r="H37" s="451"/>
      <c r="I37" s="451"/>
      <c r="J37" s="32"/>
      <c r="K37" s="152"/>
      <c r="L37" s="32"/>
      <c r="M37" s="32"/>
      <c r="N37" s="32"/>
      <c r="O37" s="151"/>
      <c r="P37" s="152"/>
      <c r="Q37" s="32"/>
      <c r="R37" s="32"/>
      <c r="S37" s="32"/>
      <c r="T37" s="32"/>
      <c r="U37" s="32"/>
      <c r="V37" s="151"/>
      <c r="W37" s="152"/>
      <c r="X37" s="32"/>
      <c r="Y37" s="32"/>
      <c r="Z37" s="32"/>
      <c r="AA37" s="32"/>
      <c r="AB37" s="32"/>
      <c r="AC37" s="151"/>
      <c r="AD37" s="149"/>
      <c r="AN37" s="32"/>
      <c r="AO37" s="32"/>
    </row>
    <row r="38" spans="3:41" ht="15" customHeight="1" x14ac:dyDescent="0.2">
      <c r="C38" s="451"/>
      <c r="D38" s="451"/>
      <c r="E38" s="451"/>
      <c r="F38" s="451"/>
      <c r="G38" s="451"/>
      <c r="H38" s="451"/>
      <c r="I38" s="451"/>
      <c r="J38" s="32"/>
      <c r="K38" s="152"/>
      <c r="L38" s="32"/>
      <c r="M38" s="32"/>
      <c r="N38" s="32"/>
      <c r="O38" s="151"/>
      <c r="P38" s="152"/>
      <c r="Q38" s="32"/>
      <c r="R38" s="32"/>
      <c r="S38" s="32"/>
      <c r="T38" s="32"/>
      <c r="U38" s="32"/>
      <c r="V38" s="151"/>
      <c r="W38" s="152"/>
      <c r="X38" s="32"/>
      <c r="Y38" s="32"/>
      <c r="Z38" s="32"/>
      <c r="AA38" s="32"/>
      <c r="AB38" s="32"/>
      <c r="AC38" s="151"/>
      <c r="AD38" s="149"/>
      <c r="AN38" s="32"/>
      <c r="AO38" s="32"/>
    </row>
    <row r="39" spans="3:41" ht="15" customHeight="1" x14ac:dyDescent="0.2">
      <c r="C39" s="451"/>
      <c r="D39" s="451"/>
      <c r="E39" s="451"/>
      <c r="F39" s="451"/>
      <c r="G39" s="451"/>
      <c r="H39" s="451"/>
      <c r="I39" s="451"/>
      <c r="J39" s="32"/>
      <c r="K39" s="152"/>
      <c r="L39" s="32"/>
      <c r="M39" s="32"/>
      <c r="N39" s="32"/>
      <c r="O39" s="151"/>
      <c r="P39" s="152"/>
      <c r="Q39" s="32"/>
      <c r="R39" s="32"/>
      <c r="S39" s="32"/>
      <c r="T39" s="32"/>
      <c r="U39" s="32"/>
      <c r="V39" s="151"/>
      <c r="W39" s="152"/>
      <c r="X39" s="32"/>
      <c r="Y39" s="32"/>
      <c r="Z39" s="32"/>
      <c r="AA39" s="32"/>
      <c r="AB39" s="32"/>
      <c r="AC39" s="151"/>
      <c r="AD39" s="149"/>
      <c r="AN39" s="32"/>
      <c r="AO39" s="32"/>
    </row>
    <row r="40" spans="3:41" ht="15" customHeight="1" x14ac:dyDescent="0.2">
      <c r="C40" s="451"/>
      <c r="D40" s="451"/>
      <c r="E40" s="451"/>
      <c r="F40" s="451"/>
      <c r="G40" s="451"/>
      <c r="H40" s="451"/>
      <c r="I40" s="451"/>
      <c r="J40" s="32"/>
      <c r="K40" s="152"/>
      <c r="L40" s="32"/>
      <c r="M40" s="32"/>
      <c r="N40" s="32"/>
      <c r="O40" s="151"/>
      <c r="P40" s="152"/>
      <c r="Q40" s="32"/>
      <c r="R40" s="32"/>
      <c r="S40" s="32"/>
      <c r="T40" s="32"/>
      <c r="U40" s="32"/>
      <c r="V40" s="151"/>
      <c r="W40" s="152"/>
      <c r="X40" s="32"/>
      <c r="Y40" s="32"/>
      <c r="Z40" s="32"/>
      <c r="AA40" s="32"/>
      <c r="AB40" s="32"/>
      <c r="AC40" s="151"/>
      <c r="AD40" s="149"/>
      <c r="AN40" s="32"/>
      <c r="AO40" s="32"/>
    </row>
    <row r="41" spans="3:41" ht="15" customHeight="1" x14ac:dyDescent="0.2">
      <c r="C41" s="451"/>
      <c r="D41" s="451"/>
      <c r="E41" s="451"/>
      <c r="F41" s="451"/>
      <c r="G41" s="451"/>
      <c r="H41" s="451"/>
      <c r="I41" s="451"/>
      <c r="J41" s="32"/>
      <c r="K41" s="152"/>
      <c r="L41" s="32"/>
      <c r="M41" s="32"/>
      <c r="N41" s="32"/>
      <c r="O41" s="151"/>
      <c r="P41" s="152"/>
      <c r="Q41" s="32"/>
      <c r="R41" s="32"/>
      <c r="S41" s="32"/>
      <c r="T41" s="32"/>
      <c r="U41" s="32"/>
      <c r="V41" s="151"/>
      <c r="W41" s="152"/>
      <c r="X41" s="32"/>
      <c r="Y41" s="32"/>
      <c r="Z41" s="32"/>
      <c r="AA41" s="32"/>
      <c r="AB41" s="32"/>
      <c r="AC41" s="151"/>
      <c r="AD41" s="149"/>
      <c r="AN41" s="32"/>
      <c r="AO41" s="32"/>
    </row>
    <row r="42" spans="3:41" ht="15.75" customHeight="1" x14ac:dyDescent="0.2">
      <c r="C42" s="451"/>
      <c r="D42" s="451"/>
      <c r="E42" s="451"/>
      <c r="F42" s="451"/>
      <c r="G42" s="451"/>
      <c r="H42" s="451"/>
      <c r="I42" s="451"/>
      <c r="J42" s="32"/>
      <c r="K42" s="152"/>
      <c r="L42" s="32"/>
      <c r="M42" s="32"/>
      <c r="N42" s="32"/>
      <c r="O42" s="151"/>
      <c r="P42" s="152"/>
      <c r="Q42" s="32"/>
      <c r="R42" s="32"/>
      <c r="S42" s="32"/>
      <c r="T42" s="32"/>
      <c r="U42" s="32"/>
      <c r="V42" s="151"/>
      <c r="W42" s="152"/>
      <c r="X42" s="32"/>
      <c r="Y42" s="32"/>
      <c r="Z42" s="32"/>
      <c r="AA42" s="32"/>
      <c r="AB42" s="32"/>
      <c r="AC42" s="151"/>
      <c r="AD42" s="149"/>
    </row>
    <row r="43" spans="3:41" ht="15" customHeight="1" x14ac:dyDescent="0.2">
      <c r="C43" s="451"/>
      <c r="D43" s="451"/>
      <c r="E43" s="451"/>
      <c r="F43" s="451"/>
      <c r="G43" s="451"/>
      <c r="H43" s="451"/>
      <c r="I43" s="451"/>
      <c r="J43" s="32"/>
      <c r="K43" s="152"/>
      <c r="L43" s="32"/>
      <c r="M43" s="32"/>
      <c r="N43" s="32"/>
      <c r="O43" s="151"/>
      <c r="P43" s="152"/>
      <c r="Q43" s="32"/>
      <c r="R43" s="32"/>
      <c r="S43" s="32"/>
      <c r="T43" s="32"/>
      <c r="U43" s="32"/>
      <c r="V43" s="151"/>
      <c r="W43" s="152"/>
      <c r="X43" s="32"/>
      <c r="Y43" s="32"/>
      <c r="Z43" s="32"/>
      <c r="AA43" s="32"/>
      <c r="AB43" s="32"/>
      <c r="AC43" s="151"/>
      <c r="AD43" s="149"/>
    </row>
    <row r="44" spans="3:41" ht="15" customHeight="1" x14ac:dyDescent="0.2">
      <c r="C44" s="451"/>
      <c r="D44" s="451"/>
      <c r="E44" s="451"/>
      <c r="F44" s="451"/>
      <c r="G44" s="451"/>
      <c r="H44" s="451"/>
      <c r="I44" s="451"/>
      <c r="J44" s="32"/>
      <c r="K44" s="152"/>
      <c r="L44" s="32"/>
      <c r="M44" s="32"/>
      <c r="N44" s="32"/>
      <c r="O44" s="151"/>
      <c r="P44" s="152"/>
      <c r="Q44" s="32"/>
      <c r="R44" s="32"/>
      <c r="S44" s="32"/>
      <c r="T44" s="32"/>
      <c r="U44" s="32"/>
      <c r="V44" s="151"/>
      <c r="W44" s="152"/>
      <c r="X44" s="32"/>
      <c r="Y44" s="32"/>
      <c r="Z44" s="32"/>
      <c r="AA44" s="32"/>
      <c r="AB44" s="32"/>
      <c r="AC44" s="151"/>
      <c r="AD44" s="149"/>
    </row>
    <row r="45" spans="3:41" ht="15" customHeight="1" x14ac:dyDescent="0.2">
      <c r="C45" s="451"/>
      <c r="D45" s="451"/>
      <c r="E45" s="451"/>
      <c r="F45" s="451"/>
      <c r="G45" s="451"/>
      <c r="H45" s="451"/>
      <c r="I45" s="451"/>
      <c r="J45" s="32"/>
      <c r="K45" s="152"/>
      <c r="L45" s="32"/>
      <c r="M45" s="32"/>
      <c r="N45" s="32"/>
      <c r="O45" s="151"/>
      <c r="P45" s="152"/>
      <c r="Q45" s="32"/>
      <c r="R45" s="32"/>
      <c r="S45" s="32"/>
      <c r="T45" s="32"/>
      <c r="U45" s="32"/>
      <c r="V45" s="151"/>
      <c r="W45" s="152"/>
      <c r="X45" s="32"/>
      <c r="Y45" s="32"/>
      <c r="Z45" s="32"/>
      <c r="AA45" s="32"/>
      <c r="AB45" s="32"/>
      <c r="AC45" s="151"/>
      <c r="AD45" s="149"/>
    </row>
    <row r="46" spans="3:41" ht="15" customHeight="1" x14ac:dyDescent="0.2">
      <c r="C46" s="451"/>
      <c r="D46" s="451"/>
      <c r="E46" s="451"/>
      <c r="F46" s="451"/>
      <c r="G46" s="451"/>
      <c r="H46" s="451"/>
      <c r="I46" s="451"/>
      <c r="J46" s="32"/>
      <c r="K46" s="152"/>
      <c r="L46" s="32"/>
      <c r="M46" s="32"/>
      <c r="N46" s="32"/>
      <c r="O46" s="151"/>
      <c r="P46" s="152"/>
      <c r="Q46" s="32"/>
      <c r="R46" s="32"/>
      <c r="S46" s="32"/>
      <c r="T46" s="32"/>
      <c r="U46" s="32"/>
      <c r="V46" s="151"/>
      <c r="W46" s="152"/>
      <c r="X46" s="32"/>
      <c r="Y46" s="32"/>
      <c r="Z46" s="32"/>
      <c r="AA46" s="32"/>
      <c r="AB46" s="32"/>
      <c r="AC46" s="151"/>
      <c r="AD46" s="149"/>
    </row>
    <row r="47" spans="3:41" ht="15" customHeight="1" x14ac:dyDescent="0.2">
      <c r="C47" s="451"/>
      <c r="D47" s="451"/>
      <c r="E47" s="451"/>
      <c r="F47" s="451"/>
      <c r="G47" s="451"/>
      <c r="H47" s="451"/>
      <c r="I47" s="451"/>
      <c r="J47" s="32"/>
      <c r="K47" s="152"/>
      <c r="L47" s="32"/>
      <c r="M47" s="32"/>
      <c r="N47" s="32"/>
      <c r="O47" s="151"/>
      <c r="P47" s="152"/>
      <c r="Q47" s="32"/>
      <c r="R47" s="32"/>
      <c r="S47" s="32"/>
      <c r="T47" s="32"/>
      <c r="U47" s="32"/>
      <c r="V47" s="151"/>
      <c r="W47" s="152"/>
      <c r="X47" s="32"/>
      <c r="Y47" s="32"/>
      <c r="Z47" s="32"/>
      <c r="AA47" s="32"/>
      <c r="AB47" s="32"/>
      <c r="AC47" s="151"/>
      <c r="AD47" s="149"/>
    </row>
    <row r="48" spans="3:41" ht="15" customHeight="1" x14ac:dyDescent="0.2">
      <c r="C48" s="451"/>
      <c r="D48" s="451"/>
      <c r="E48" s="451"/>
      <c r="F48" s="451"/>
      <c r="G48" s="451"/>
      <c r="H48" s="451"/>
      <c r="I48" s="451"/>
      <c r="J48" s="32"/>
      <c r="K48" s="152"/>
      <c r="L48" s="32"/>
      <c r="M48" s="32"/>
      <c r="N48" s="32"/>
      <c r="O48" s="151"/>
      <c r="P48" s="152"/>
      <c r="Q48" s="32"/>
      <c r="R48" s="32"/>
      <c r="S48" s="32"/>
      <c r="T48" s="32"/>
      <c r="U48" s="32"/>
      <c r="V48" s="151"/>
      <c r="W48" s="152"/>
      <c r="X48" s="32"/>
      <c r="Y48" s="32"/>
      <c r="Z48" s="32"/>
      <c r="AA48" s="32"/>
      <c r="AB48" s="32"/>
      <c r="AC48" s="151"/>
      <c r="AD48" s="149"/>
    </row>
    <row r="49" spans="1:57" ht="15" customHeight="1" thickBot="1" x14ac:dyDescent="0.25">
      <c r="C49" s="451"/>
      <c r="D49" s="451"/>
      <c r="E49" s="451"/>
      <c r="F49" s="451"/>
      <c r="G49" s="451"/>
      <c r="H49" s="451"/>
      <c r="I49" s="451"/>
      <c r="J49" s="32"/>
      <c r="K49" s="284"/>
      <c r="L49" s="219"/>
      <c r="M49" s="219"/>
      <c r="N49" s="219"/>
      <c r="O49" s="220"/>
      <c r="P49" s="284"/>
      <c r="Q49" s="219"/>
      <c r="R49" s="219"/>
      <c r="S49" s="219"/>
      <c r="T49" s="219"/>
      <c r="U49" s="219"/>
      <c r="V49" s="220"/>
      <c r="W49" s="284"/>
      <c r="X49" s="219"/>
      <c r="Y49" s="219"/>
      <c r="Z49" s="219"/>
      <c r="AA49" s="219"/>
      <c r="AB49" s="219"/>
      <c r="AC49" s="220"/>
      <c r="AD49" s="149"/>
    </row>
    <row r="50" spans="1:57" ht="15" customHeight="1" thickBot="1" x14ac:dyDescent="0.25">
      <c r="C50" s="452"/>
      <c r="D50" s="452"/>
      <c r="E50" s="452"/>
      <c r="F50" s="452"/>
      <c r="G50" s="452"/>
      <c r="H50" s="452"/>
      <c r="I50" s="452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50"/>
    </row>
    <row r="53" spans="1:57" s="144" customFormat="1" ht="24.75" hidden="1" customHeight="1" x14ac:dyDescent="0.2">
      <c r="L53" s="145" t="s">
        <v>189</v>
      </c>
    </row>
    <row r="54" spans="1:57" s="144" customFormat="1" ht="15.75" hidden="1" x14ac:dyDescent="0.2">
      <c r="A54" s="145"/>
    </row>
    <row r="55" spans="1:57" s="272" customFormat="1" ht="15.75" hidden="1" x14ac:dyDescent="0.2">
      <c r="A55" s="271"/>
    </row>
    <row r="56" spans="1:57" ht="25.5" hidden="1" x14ac:dyDescent="0.2">
      <c r="F56" s="273" t="s">
        <v>331</v>
      </c>
      <c r="G56" s="48"/>
      <c r="H56" s="48"/>
      <c r="I56" s="48"/>
      <c r="J56" s="48"/>
      <c r="K56" s="48"/>
      <c r="L56" s="154" t="s">
        <v>108</v>
      </c>
      <c r="M56" s="155" t="s">
        <v>169</v>
      </c>
      <c r="N56" s="156" t="s">
        <v>7</v>
      </c>
      <c r="P56" s="10"/>
    </row>
    <row r="57" spans="1:57" ht="16.5" hidden="1" customHeight="1" x14ac:dyDescent="0.2"/>
    <row r="58" spans="1:57" s="15" customFormat="1" hidden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M58" s="15" t="s">
        <v>1</v>
      </c>
      <c r="N58" s="15" t="s">
        <v>2</v>
      </c>
      <c r="O58" s="17" t="s">
        <v>3</v>
      </c>
      <c r="P58" s="17"/>
      <c r="Q58" s="15">
        <v>0</v>
      </c>
      <c r="R58" s="18">
        <v>1</v>
      </c>
      <c r="S58" s="18">
        <v>2</v>
      </c>
      <c r="T58" s="18">
        <v>3</v>
      </c>
      <c r="U58" s="18">
        <v>4</v>
      </c>
      <c r="V58" s="18">
        <v>5</v>
      </c>
      <c r="W58" s="18">
        <v>6</v>
      </c>
      <c r="X58" s="18">
        <v>7</v>
      </c>
      <c r="Y58" s="18">
        <v>8</v>
      </c>
      <c r="Z58" s="18">
        <v>9</v>
      </c>
      <c r="AA58" s="18">
        <v>10</v>
      </c>
      <c r="AB58" s="18">
        <v>11</v>
      </c>
      <c r="AC58" s="18">
        <v>12</v>
      </c>
      <c r="AD58" s="18">
        <v>13</v>
      </c>
      <c r="AE58" s="18">
        <v>14</v>
      </c>
      <c r="AF58" s="18">
        <v>15</v>
      </c>
      <c r="AG58" s="18">
        <v>16</v>
      </c>
      <c r="AH58" s="18">
        <v>17</v>
      </c>
      <c r="AI58" s="18">
        <v>18</v>
      </c>
      <c r="AJ58" s="18">
        <v>19</v>
      </c>
      <c r="AK58" s="18">
        <v>20</v>
      </c>
      <c r="AL58" s="18">
        <v>21</v>
      </c>
      <c r="AM58" s="18">
        <v>22</v>
      </c>
      <c r="AN58" s="18">
        <v>23</v>
      </c>
      <c r="AO58" s="18">
        <v>24</v>
      </c>
      <c r="AP58" s="18">
        <v>25</v>
      </c>
      <c r="AQ58" s="18">
        <v>26</v>
      </c>
      <c r="AR58" s="18">
        <f>+AQ58+1</f>
        <v>27</v>
      </c>
      <c r="AS58" s="18">
        <f t="shared" ref="AS58:BE58" si="0">+AR58+1</f>
        <v>28</v>
      </c>
      <c r="AT58" s="18">
        <f t="shared" si="0"/>
        <v>29</v>
      </c>
      <c r="AU58" s="18">
        <f t="shared" si="0"/>
        <v>30</v>
      </c>
      <c r="AV58" s="18">
        <f t="shared" si="0"/>
        <v>31</v>
      </c>
      <c r="AW58" s="18">
        <f t="shared" si="0"/>
        <v>32</v>
      </c>
      <c r="AX58" s="18">
        <f>+AW58+1</f>
        <v>33</v>
      </c>
      <c r="AY58" s="18">
        <f t="shared" si="0"/>
        <v>34</v>
      </c>
      <c r="AZ58" s="18">
        <f t="shared" si="0"/>
        <v>35</v>
      </c>
      <c r="BA58" s="18">
        <f t="shared" si="0"/>
        <v>36</v>
      </c>
      <c r="BB58" s="18">
        <f t="shared" si="0"/>
        <v>37</v>
      </c>
      <c r="BC58" s="18">
        <f t="shared" si="0"/>
        <v>38</v>
      </c>
      <c r="BD58" s="18">
        <f t="shared" si="0"/>
        <v>39</v>
      </c>
      <c r="BE58" s="18">
        <f t="shared" si="0"/>
        <v>40</v>
      </c>
    </row>
    <row r="59" spans="1:57" s="1" customFormat="1" hidden="1" outlineLevel="1" x14ac:dyDescent="0.2">
      <c r="A59" s="3" t="s">
        <v>85</v>
      </c>
      <c r="C59" s="3"/>
    </row>
    <row r="60" spans="1:57" s="13" customFormat="1" ht="14.25" hidden="1" customHeight="1" outlineLevel="1" thickBot="1" x14ac:dyDescent="0.3">
      <c r="M60" s="20"/>
      <c r="N60" s="20"/>
      <c r="O60" s="66"/>
      <c r="R60" s="67"/>
      <c r="S60" s="21"/>
    </row>
    <row r="61" spans="1:57" s="24" customFormat="1" ht="14.25" hidden="1" customHeight="1" outlineLevel="1" thickTop="1" thickBot="1" x14ac:dyDescent="0.3">
      <c r="B61" s="24" t="s">
        <v>46</v>
      </c>
      <c r="M61" s="25"/>
      <c r="N61" s="25"/>
      <c r="O61" s="50"/>
      <c r="R61" s="51"/>
      <c r="S61" s="26"/>
    </row>
    <row r="62" spans="1:57" s="10" customFormat="1" ht="14.25" hidden="1" customHeight="1" outlineLevel="1" thickTop="1" x14ac:dyDescent="0.25">
      <c r="B62" s="27"/>
      <c r="C62" s="10" t="s">
        <v>11</v>
      </c>
      <c r="M62" s="29" t="s">
        <v>7</v>
      </c>
      <c r="N62" s="29" t="s">
        <v>8</v>
      </c>
      <c r="O62" s="133" t="e">
        <f>+VLOOKUP($N$14,Loc_Dep_Param,Constant_input!D6,0)</f>
        <v>#N/A</v>
      </c>
      <c r="S62" s="46"/>
    </row>
    <row r="63" spans="1:57" s="10" customFormat="1" ht="14.25" hidden="1" customHeight="1" outlineLevel="1" x14ac:dyDescent="0.2">
      <c r="B63" s="27"/>
      <c r="C63" s="47" t="s">
        <v>27</v>
      </c>
      <c r="D63" s="47"/>
      <c r="F63" s="47"/>
      <c r="G63" s="47"/>
      <c r="H63" s="7"/>
      <c r="I63" s="7"/>
      <c r="J63" s="7"/>
      <c r="K63" s="7"/>
      <c r="M63" s="29" t="s">
        <v>7</v>
      </c>
      <c r="N63" s="8" t="s">
        <v>8</v>
      </c>
      <c r="O63" s="133">
        <f>+IF(UserType="Person",VLOOKUP($N$14,Loc_Dep_Param,Constant_input!E6,0),0)</f>
        <v>0</v>
      </c>
      <c r="P63" s="19"/>
      <c r="S63" s="46"/>
    </row>
    <row r="64" spans="1:57" s="10" customFormat="1" ht="14.25" hidden="1" customHeight="1" outlineLevel="1" x14ac:dyDescent="0.2">
      <c r="B64" s="27"/>
      <c r="C64" s="47" t="s">
        <v>166</v>
      </c>
      <c r="D64" s="47"/>
      <c r="F64" s="47"/>
      <c r="G64" s="47"/>
      <c r="H64" s="7"/>
      <c r="I64" s="7"/>
      <c r="J64" s="7"/>
      <c r="K64" s="7"/>
      <c r="M64" s="29" t="s">
        <v>7</v>
      </c>
      <c r="N64" s="8" t="s">
        <v>8</v>
      </c>
      <c r="O64" s="133">
        <f>+IF(UserType="Corporation",AQ15,0)</f>
        <v>0</v>
      </c>
      <c r="P64" s="19"/>
      <c r="S64" s="46"/>
    </row>
    <row r="65" spans="2:60" s="10" customFormat="1" ht="14.25" hidden="1" customHeight="1" outlineLevel="1" x14ac:dyDescent="0.2">
      <c r="B65" s="27"/>
      <c r="C65" s="47" t="s">
        <v>165</v>
      </c>
      <c r="D65" s="47"/>
      <c r="F65" s="47"/>
      <c r="G65" s="47"/>
      <c r="H65" s="7"/>
      <c r="I65" s="7"/>
      <c r="J65" s="7"/>
      <c r="K65" s="7"/>
      <c r="M65" s="29" t="s">
        <v>7</v>
      </c>
      <c r="N65" s="8" t="s">
        <v>8</v>
      </c>
      <c r="O65" s="133">
        <f>+IF(UserType="Corporation",AQ16,0)</f>
        <v>0</v>
      </c>
      <c r="P65" s="19"/>
      <c r="S65" s="46"/>
    </row>
    <row r="66" spans="2:60" s="10" customFormat="1" ht="14.25" hidden="1" customHeight="1" outlineLevel="1" x14ac:dyDescent="0.2">
      <c r="B66" s="27"/>
      <c r="C66" s="47" t="s">
        <v>110</v>
      </c>
      <c r="D66" s="47"/>
      <c r="F66" s="47"/>
      <c r="G66" s="47"/>
      <c r="H66" s="7"/>
      <c r="I66" s="7"/>
      <c r="J66" s="7"/>
      <c r="K66" s="7"/>
      <c r="M66" s="29" t="s">
        <v>7</v>
      </c>
      <c r="N66" s="8" t="s">
        <v>8</v>
      </c>
      <c r="O66" s="133">
        <f>+IF(UserType="Corporation",AQ17,0)</f>
        <v>0</v>
      </c>
      <c r="P66" s="19"/>
      <c r="S66" s="46"/>
    </row>
    <row r="67" spans="2:60" s="10" customFormat="1" ht="14.25" hidden="1" customHeight="1" outlineLevel="1" x14ac:dyDescent="0.2">
      <c r="B67" s="27"/>
      <c r="C67" s="47" t="s">
        <v>86</v>
      </c>
      <c r="D67" s="47"/>
      <c r="F67" s="47"/>
      <c r="G67" s="47"/>
      <c r="H67" s="7"/>
      <c r="I67" s="7"/>
      <c r="J67" s="7"/>
      <c r="K67" s="7"/>
      <c r="M67" s="29" t="s">
        <v>7</v>
      </c>
      <c r="N67" s="8" t="s">
        <v>28</v>
      </c>
      <c r="O67" s="159">
        <f>+IF(UserType="Corporation",AQ18,0)</f>
        <v>0</v>
      </c>
      <c r="P67" s="19"/>
      <c r="S67" s="46"/>
    </row>
    <row r="68" spans="2:60" s="10" customFormat="1" ht="14.25" hidden="1" customHeight="1" outlineLevel="1" x14ac:dyDescent="0.25">
      <c r="B68" s="27"/>
      <c r="C68" s="10" t="s">
        <v>111</v>
      </c>
      <c r="M68" s="29" t="s">
        <v>5</v>
      </c>
      <c r="N68" s="29" t="s">
        <v>8</v>
      </c>
      <c r="O68" s="90">
        <f>+(1-DebtFract)*ReqReturn+(DebtFract*LoanIR)*(1-TR)</f>
        <v>0</v>
      </c>
      <c r="S68" s="46"/>
    </row>
    <row r="69" spans="2:60" s="10" customFormat="1" ht="14.25" hidden="1" customHeight="1" outlineLevel="1" x14ac:dyDescent="0.25">
      <c r="B69" s="27"/>
      <c r="C69" s="10" t="s">
        <v>163</v>
      </c>
      <c r="M69" s="29" t="s">
        <v>7</v>
      </c>
      <c r="N69" s="29" t="s">
        <v>28</v>
      </c>
      <c r="O69" s="132">
        <f>+$AQ$12</f>
        <v>20</v>
      </c>
      <c r="S69" s="46"/>
    </row>
    <row r="70" spans="2:60" s="10" customFormat="1" ht="14.25" hidden="1" customHeight="1" outlineLevel="1" x14ac:dyDescent="0.25">
      <c r="B70" s="27"/>
      <c r="C70" s="10" t="s">
        <v>309</v>
      </c>
      <c r="M70" s="29" t="s">
        <v>7</v>
      </c>
      <c r="N70" s="29" t="s">
        <v>28</v>
      </c>
      <c r="O70" s="132">
        <f>+IF(AQ13&gt;AQ12,AQ12,AQ13)</f>
        <v>20</v>
      </c>
      <c r="S70" s="46"/>
    </row>
    <row r="71" spans="2:60" s="10" customFormat="1" ht="14.25" hidden="1" customHeight="1" outlineLevel="1" thickBot="1" x14ac:dyDescent="0.25">
      <c r="B71" s="27"/>
      <c r="C71" s="47"/>
      <c r="D71" s="47"/>
      <c r="F71" s="47"/>
      <c r="G71" s="47"/>
      <c r="H71" s="7"/>
      <c r="I71" s="7"/>
      <c r="J71" s="7"/>
      <c r="K71" s="7"/>
      <c r="M71" s="29"/>
      <c r="N71" s="8"/>
      <c r="O71" s="19"/>
      <c r="P71" s="19"/>
      <c r="S71" s="46"/>
    </row>
    <row r="72" spans="2:60" s="24" customFormat="1" ht="14.25" hidden="1" customHeight="1" outlineLevel="1" thickTop="1" thickBot="1" x14ac:dyDescent="0.3">
      <c r="B72" s="24" t="s">
        <v>168</v>
      </c>
      <c r="M72" s="25"/>
      <c r="N72" s="25"/>
      <c r="O72" s="50"/>
      <c r="R72" s="51"/>
      <c r="S72" s="26"/>
    </row>
    <row r="73" spans="2:60" s="7" customFormat="1" ht="14.25" hidden="1" customHeight="1" outlineLevel="1" thickTop="1" x14ac:dyDescent="0.25">
      <c r="B73" s="27"/>
      <c r="C73" s="7" t="s">
        <v>43</v>
      </c>
      <c r="F73" s="28"/>
      <c r="G73" s="28"/>
      <c r="I73" s="28"/>
      <c r="M73" s="29" t="s">
        <v>5</v>
      </c>
      <c r="N73" s="8" t="s">
        <v>44</v>
      </c>
      <c r="O73" s="64"/>
      <c r="P73" s="65"/>
      <c r="Q73" s="13"/>
      <c r="R73" s="45">
        <f>+O74</f>
        <v>0</v>
      </c>
      <c r="S73" s="45">
        <f t="shared" ref="S73:BE73" si="1">+R73*(1+$O$75)</f>
        <v>0</v>
      </c>
      <c r="T73" s="45">
        <f t="shared" si="1"/>
        <v>0</v>
      </c>
      <c r="U73" s="45">
        <f t="shared" si="1"/>
        <v>0</v>
      </c>
      <c r="V73" s="45">
        <f t="shared" si="1"/>
        <v>0</v>
      </c>
      <c r="W73" s="45">
        <f t="shared" si="1"/>
        <v>0</v>
      </c>
      <c r="X73" s="45">
        <f t="shared" si="1"/>
        <v>0</v>
      </c>
      <c r="Y73" s="45">
        <f t="shared" si="1"/>
        <v>0</v>
      </c>
      <c r="Z73" s="45">
        <f t="shared" si="1"/>
        <v>0</v>
      </c>
      <c r="AA73" s="45">
        <f t="shared" si="1"/>
        <v>0</v>
      </c>
      <c r="AB73" s="45">
        <f t="shared" si="1"/>
        <v>0</v>
      </c>
      <c r="AC73" s="45">
        <f t="shared" si="1"/>
        <v>0</v>
      </c>
      <c r="AD73" s="45">
        <f t="shared" si="1"/>
        <v>0</v>
      </c>
      <c r="AE73" s="45">
        <f t="shared" si="1"/>
        <v>0</v>
      </c>
      <c r="AF73" s="45">
        <f t="shared" si="1"/>
        <v>0</v>
      </c>
      <c r="AG73" s="45">
        <f t="shared" si="1"/>
        <v>0</v>
      </c>
      <c r="AH73" s="45">
        <f t="shared" si="1"/>
        <v>0</v>
      </c>
      <c r="AI73" s="45">
        <f t="shared" si="1"/>
        <v>0</v>
      </c>
      <c r="AJ73" s="45">
        <f t="shared" si="1"/>
        <v>0</v>
      </c>
      <c r="AK73" s="45">
        <f t="shared" si="1"/>
        <v>0</v>
      </c>
      <c r="AL73" s="45">
        <f t="shared" si="1"/>
        <v>0</v>
      </c>
      <c r="AM73" s="45">
        <f t="shared" si="1"/>
        <v>0</v>
      </c>
      <c r="AN73" s="45">
        <f t="shared" si="1"/>
        <v>0</v>
      </c>
      <c r="AO73" s="45">
        <f t="shared" si="1"/>
        <v>0</v>
      </c>
      <c r="AP73" s="45">
        <f t="shared" si="1"/>
        <v>0</v>
      </c>
      <c r="AQ73" s="45">
        <f t="shared" si="1"/>
        <v>0</v>
      </c>
      <c r="AR73" s="45">
        <f t="shared" si="1"/>
        <v>0</v>
      </c>
      <c r="AS73" s="45">
        <f t="shared" si="1"/>
        <v>0</v>
      </c>
      <c r="AT73" s="45">
        <f t="shared" si="1"/>
        <v>0</v>
      </c>
      <c r="AU73" s="45">
        <f t="shared" si="1"/>
        <v>0</v>
      </c>
      <c r="AV73" s="45">
        <f t="shared" si="1"/>
        <v>0</v>
      </c>
      <c r="AW73" s="45">
        <f t="shared" si="1"/>
        <v>0</v>
      </c>
      <c r="AX73" s="45">
        <f>+AW73*(1+$O$75)</f>
        <v>0</v>
      </c>
      <c r="AY73" s="45">
        <f t="shared" si="1"/>
        <v>0</v>
      </c>
      <c r="AZ73" s="45">
        <f t="shared" si="1"/>
        <v>0</v>
      </c>
      <c r="BA73" s="45">
        <f t="shared" si="1"/>
        <v>0</v>
      </c>
      <c r="BB73" s="45">
        <f t="shared" si="1"/>
        <v>0</v>
      </c>
      <c r="BC73" s="45">
        <f t="shared" si="1"/>
        <v>0</v>
      </c>
      <c r="BD73" s="45">
        <f t="shared" si="1"/>
        <v>0</v>
      </c>
      <c r="BE73" s="45">
        <f t="shared" si="1"/>
        <v>0</v>
      </c>
      <c r="BF73" s="19"/>
      <c r="BG73" s="19"/>
      <c r="BH73" s="19"/>
    </row>
    <row r="74" spans="2:60" s="10" customFormat="1" ht="14.25" hidden="1" customHeight="1" outlineLevel="1" x14ac:dyDescent="0.2">
      <c r="B74" s="27"/>
      <c r="D74" s="47" t="s">
        <v>51</v>
      </c>
      <c r="F74" s="47"/>
      <c r="G74" s="47"/>
      <c r="H74" s="7"/>
      <c r="I74" s="7"/>
      <c r="J74" s="7"/>
      <c r="K74" s="7"/>
      <c r="M74" s="29" t="s">
        <v>7</v>
      </c>
      <c r="N74" s="8" t="s">
        <v>44</v>
      </c>
      <c r="O74" s="134">
        <f>+IF(T9="Electricity",T10,T18)</f>
        <v>0</v>
      </c>
      <c r="P74" s="19"/>
      <c r="S74" s="46"/>
    </row>
    <row r="75" spans="2:60" s="10" customFormat="1" ht="14.25" hidden="1" customHeight="1" outlineLevel="1" x14ac:dyDescent="0.2">
      <c r="B75" s="27"/>
      <c r="D75" s="47" t="s">
        <v>104</v>
      </c>
      <c r="F75" s="47"/>
      <c r="G75" s="47"/>
      <c r="H75" s="7"/>
      <c r="I75" s="7"/>
      <c r="J75" s="7"/>
      <c r="K75" s="7"/>
      <c r="M75" s="29" t="s">
        <v>7</v>
      </c>
      <c r="N75" s="8" t="s">
        <v>8</v>
      </c>
      <c r="O75" s="133">
        <f>+IF(T9="Electricity",T11,T19)</f>
        <v>0</v>
      </c>
      <c r="P75" s="19"/>
      <c r="S75" s="46"/>
    </row>
    <row r="76" spans="2:60" s="10" customFormat="1" ht="14.25" hidden="1" customHeight="1" outlineLevel="1" x14ac:dyDescent="0.2">
      <c r="B76" s="27"/>
      <c r="C76" s="47" t="s">
        <v>121</v>
      </c>
      <c r="F76" s="47"/>
      <c r="G76" s="47"/>
      <c r="H76" s="7"/>
      <c r="I76" s="7"/>
      <c r="J76" s="7"/>
      <c r="K76" s="7"/>
      <c r="M76" s="29" t="s">
        <v>7</v>
      </c>
      <c r="N76" s="8" t="s">
        <v>122</v>
      </c>
      <c r="O76" s="134" t="e">
        <f>+VLOOKUP($N$14,Loc_Dep_Param,Constant_input!H6,0)</f>
        <v>#N/A</v>
      </c>
      <c r="P76" s="19"/>
      <c r="S76" s="46"/>
    </row>
    <row r="77" spans="2:60" s="10" customFormat="1" ht="14.25" hidden="1" customHeight="1" outlineLevel="1" x14ac:dyDescent="0.2">
      <c r="B77" s="27"/>
      <c r="C77" s="47"/>
      <c r="F77" s="47"/>
      <c r="G77" s="47"/>
      <c r="H77" s="7"/>
      <c r="I77" s="7"/>
      <c r="J77" s="7"/>
      <c r="K77" s="7"/>
      <c r="M77" s="29"/>
      <c r="N77" s="8"/>
      <c r="O77" s="19"/>
      <c r="P77" s="19"/>
      <c r="S77" s="46"/>
    </row>
    <row r="78" spans="2:60" s="7" customFormat="1" ht="14.25" hidden="1" customHeight="1" outlineLevel="1" x14ac:dyDescent="0.25">
      <c r="B78" s="27"/>
      <c r="C78" s="7" t="s">
        <v>47</v>
      </c>
      <c r="F78" s="28"/>
      <c r="G78" s="28"/>
      <c r="I78" s="28"/>
      <c r="M78" s="29" t="s">
        <v>5</v>
      </c>
      <c r="N78" s="8" t="s">
        <v>49</v>
      </c>
      <c r="O78" s="64"/>
      <c r="P78" s="65"/>
      <c r="Q78" s="13"/>
      <c r="R78" s="45">
        <f>+O79</f>
        <v>0</v>
      </c>
      <c r="S78" s="45">
        <f t="shared" ref="S78:BE78" si="2">+R78*(1+$O$82)</f>
        <v>0</v>
      </c>
      <c r="T78" s="45">
        <f t="shared" si="2"/>
        <v>0</v>
      </c>
      <c r="U78" s="45">
        <f t="shared" si="2"/>
        <v>0</v>
      </c>
      <c r="V78" s="45">
        <f t="shared" si="2"/>
        <v>0</v>
      </c>
      <c r="W78" s="45">
        <f t="shared" si="2"/>
        <v>0</v>
      </c>
      <c r="X78" s="45">
        <f t="shared" si="2"/>
        <v>0</v>
      </c>
      <c r="Y78" s="45">
        <f t="shared" si="2"/>
        <v>0</v>
      </c>
      <c r="Z78" s="45">
        <f t="shared" si="2"/>
        <v>0</v>
      </c>
      <c r="AA78" s="45">
        <f t="shared" si="2"/>
        <v>0</v>
      </c>
      <c r="AB78" s="45">
        <f t="shared" si="2"/>
        <v>0</v>
      </c>
      <c r="AC78" s="45">
        <f t="shared" si="2"/>
        <v>0</v>
      </c>
      <c r="AD78" s="45">
        <f t="shared" si="2"/>
        <v>0</v>
      </c>
      <c r="AE78" s="45">
        <f t="shared" si="2"/>
        <v>0</v>
      </c>
      <c r="AF78" s="45">
        <f t="shared" si="2"/>
        <v>0</v>
      </c>
      <c r="AG78" s="45">
        <f t="shared" si="2"/>
        <v>0</v>
      </c>
      <c r="AH78" s="45">
        <f t="shared" si="2"/>
        <v>0</v>
      </c>
      <c r="AI78" s="45">
        <f t="shared" si="2"/>
        <v>0</v>
      </c>
      <c r="AJ78" s="45">
        <f t="shared" si="2"/>
        <v>0</v>
      </c>
      <c r="AK78" s="45">
        <f t="shared" si="2"/>
        <v>0</v>
      </c>
      <c r="AL78" s="45">
        <f t="shared" si="2"/>
        <v>0</v>
      </c>
      <c r="AM78" s="45">
        <f t="shared" si="2"/>
        <v>0</v>
      </c>
      <c r="AN78" s="45">
        <f t="shared" si="2"/>
        <v>0</v>
      </c>
      <c r="AO78" s="45">
        <f t="shared" si="2"/>
        <v>0</v>
      </c>
      <c r="AP78" s="45">
        <f t="shared" si="2"/>
        <v>0</v>
      </c>
      <c r="AQ78" s="45">
        <f t="shared" si="2"/>
        <v>0</v>
      </c>
      <c r="AR78" s="45">
        <f t="shared" si="2"/>
        <v>0</v>
      </c>
      <c r="AS78" s="45">
        <f t="shared" si="2"/>
        <v>0</v>
      </c>
      <c r="AT78" s="45">
        <f t="shared" si="2"/>
        <v>0</v>
      </c>
      <c r="AU78" s="45">
        <f t="shared" si="2"/>
        <v>0</v>
      </c>
      <c r="AV78" s="45">
        <f t="shared" si="2"/>
        <v>0</v>
      </c>
      <c r="AW78" s="45">
        <f t="shared" si="2"/>
        <v>0</v>
      </c>
      <c r="AX78" s="45">
        <f>+AW78*(1+$O$82)</f>
        <v>0</v>
      </c>
      <c r="AY78" s="45">
        <f t="shared" si="2"/>
        <v>0</v>
      </c>
      <c r="AZ78" s="45">
        <f t="shared" si="2"/>
        <v>0</v>
      </c>
      <c r="BA78" s="45">
        <f t="shared" si="2"/>
        <v>0</v>
      </c>
      <c r="BB78" s="45">
        <f t="shared" si="2"/>
        <v>0</v>
      </c>
      <c r="BC78" s="45">
        <f t="shared" si="2"/>
        <v>0</v>
      </c>
      <c r="BD78" s="45">
        <f t="shared" si="2"/>
        <v>0</v>
      </c>
      <c r="BE78" s="45">
        <f t="shared" si="2"/>
        <v>0</v>
      </c>
      <c r="BF78" s="19"/>
      <c r="BG78" s="19"/>
      <c r="BH78" s="19"/>
    </row>
    <row r="79" spans="2:60" s="10" customFormat="1" ht="14.25" hidden="1" customHeight="1" outlineLevel="1" x14ac:dyDescent="0.2">
      <c r="B79" s="27"/>
      <c r="D79" s="47" t="s">
        <v>52</v>
      </c>
      <c r="F79" s="47"/>
      <c r="G79" s="47"/>
      <c r="H79" s="7"/>
      <c r="I79" s="7"/>
      <c r="J79" s="7"/>
      <c r="K79" s="7"/>
      <c r="M79" s="29" t="s">
        <v>5</v>
      </c>
      <c r="N79" s="8" t="s">
        <v>49</v>
      </c>
      <c r="O79" s="72">
        <f>+O80/O81</f>
        <v>0</v>
      </c>
      <c r="P79" s="19"/>
      <c r="S79" s="46"/>
    </row>
    <row r="80" spans="2:60" s="10" customFormat="1" ht="14.25" hidden="1" customHeight="1" outlineLevel="1" x14ac:dyDescent="0.2">
      <c r="B80" s="27"/>
      <c r="E80" s="47" t="s">
        <v>47</v>
      </c>
      <c r="G80" s="47"/>
      <c r="H80" s="7"/>
      <c r="I80" s="7"/>
      <c r="J80" s="7"/>
      <c r="K80" s="7"/>
      <c r="M80" s="29" t="s">
        <v>7</v>
      </c>
      <c r="N80" s="8" t="s">
        <v>48</v>
      </c>
      <c r="O80" s="135">
        <f>+IF($T$9="Natural gas",$T$10,0)</f>
        <v>0</v>
      </c>
      <c r="P80" s="19"/>
      <c r="S80" s="46"/>
    </row>
    <row r="81" spans="2:57" s="10" customFormat="1" ht="14.25" hidden="1" customHeight="1" outlineLevel="1" x14ac:dyDescent="0.2">
      <c r="B81" s="27"/>
      <c r="E81" s="47" t="s">
        <v>50</v>
      </c>
      <c r="G81" s="47"/>
      <c r="H81" s="7"/>
      <c r="I81" s="7"/>
      <c r="J81" s="7"/>
      <c r="K81" s="7"/>
      <c r="M81" s="29" t="s">
        <v>7</v>
      </c>
      <c r="N81" s="8" t="s">
        <v>13</v>
      </c>
      <c r="O81" s="135">
        <f>+Constant_input!E21</f>
        <v>0.90149999999999997</v>
      </c>
      <c r="P81" s="19"/>
      <c r="S81" s="46"/>
    </row>
    <row r="82" spans="2:57" s="10" customFormat="1" ht="14.25" hidden="1" customHeight="1" outlineLevel="1" x14ac:dyDescent="0.2">
      <c r="B82" s="27"/>
      <c r="D82" s="47" t="s">
        <v>149</v>
      </c>
      <c r="F82" s="47"/>
      <c r="G82" s="47"/>
      <c r="H82" s="7"/>
      <c r="I82" s="7"/>
      <c r="J82" s="7"/>
      <c r="K82" s="7"/>
      <c r="M82" s="29" t="s">
        <v>7</v>
      </c>
      <c r="N82" s="8" t="s">
        <v>8</v>
      </c>
      <c r="O82" s="133">
        <f>+IF($T$9="Natural gas",$T$11,0)</f>
        <v>0</v>
      </c>
      <c r="P82" s="19"/>
      <c r="S82" s="46"/>
    </row>
    <row r="83" spans="2:57" s="10" customFormat="1" ht="14.25" hidden="1" customHeight="1" outlineLevel="1" x14ac:dyDescent="0.2">
      <c r="B83" s="27"/>
      <c r="C83" s="47" t="s">
        <v>124</v>
      </c>
      <c r="F83" s="47"/>
      <c r="G83" s="47"/>
      <c r="H83" s="7"/>
      <c r="I83" s="7"/>
      <c r="J83" s="7"/>
      <c r="K83" s="7"/>
      <c r="M83" s="29" t="s">
        <v>7</v>
      </c>
      <c r="N83" s="8" t="s">
        <v>122</v>
      </c>
      <c r="O83" s="135">
        <f>+Constant_input!E22</f>
        <v>0.20196</v>
      </c>
      <c r="P83" s="19"/>
      <c r="S83" s="46"/>
    </row>
    <row r="84" spans="2:57" s="10" customFormat="1" ht="14.25" hidden="1" customHeight="1" outlineLevel="1" x14ac:dyDescent="0.2">
      <c r="B84" s="27"/>
      <c r="C84" s="47"/>
      <c r="F84" s="47"/>
      <c r="G84" s="47"/>
      <c r="H84" s="7"/>
      <c r="I84" s="7"/>
      <c r="J84" s="7"/>
      <c r="K84" s="7"/>
      <c r="M84" s="29"/>
      <c r="N84" s="8"/>
      <c r="O84" s="99"/>
      <c r="P84" s="19"/>
      <c r="S84" s="46"/>
    </row>
    <row r="85" spans="2:57" s="10" customFormat="1" ht="14.25" hidden="1" customHeight="1" outlineLevel="1" x14ac:dyDescent="0.2">
      <c r="B85" s="27"/>
      <c r="C85" s="10" t="s">
        <v>76</v>
      </c>
      <c r="D85" s="47"/>
      <c r="F85" s="47"/>
      <c r="G85" s="47"/>
      <c r="H85" s="7"/>
      <c r="I85" s="7"/>
      <c r="J85" s="7"/>
      <c r="K85" s="7"/>
      <c r="M85" s="29" t="s">
        <v>5</v>
      </c>
      <c r="N85" s="8" t="s">
        <v>44</v>
      </c>
      <c r="O85" s="19"/>
      <c r="P85" s="19"/>
      <c r="R85" s="45">
        <f>+O86</f>
        <v>0</v>
      </c>
      <c r="S85" s="45">
        <f t="shared" ref="S85:BE85" si="3">+R85*(1+$O$89)</f>
        <v>0</v>
      </c>
      <c r="T85" s="45">
        <f t="shared" si="3"/>
        <v>0</v>
      </c>
      <c r="U85" s="45">
        <f t="shared" si="3"/>
        <v>0</v>
      </c>
      <c r="V85" s="45">
        <f t="shared" si="3"/>
        <v>0</v>
      </c>
      <c r="W85" s="45">
        <f t="shared" si="3"/>
        <v>0</v>
      </c>
      <c r="X85" s="45">
        <f t="shared" si="3"/>
        <v>0</v>
      </c>
      <c r="Y85" s="45">
        <f t="shared" si="3"/>
        <v>0</v>
      </c>
      <c r="Z85" s="45">
        <f t="shared" si="3"/>
        <v>0</v>
      </c>
      <c r="AA85" s="45">
        <f t="shared" si="3"/>
        <v>0</v>
      </c>
      <c r="AB85" s="45">
        <f t="shared" si="3"/>
        <v>0</v>
      </c>
      <c r="AC85" s="45">
        <f t="shared" si="3"/>
        <v>0</v>
      </c>
      <c r="AD85" s="45">
        <f t="shared" si="3"/>
        <v>0</v>
      </c>
      <c r="AE85" s="45">
        <f t="shared" si="3"/>
        <v>0</v>
      </c>
      <c r="AF85" s="45">
        <f t="shared" si="3"/>
        <v>0</v>
      </c>
      <c r="AG85" s="45">
        <f t="shared" si="3"/>
        <v>0</v>
      </c>
      <c r="AH85" s="45">
        <f t="shared" si="3"/>
        <v>0</v>
      </c>
      <c r="AI85" s="45">
        <f t="shared" si="3"/>
        <v>0</v>
      </c>
      <c r="AJ85" s="45">
        <f t="shared" si="3"/>
        <v>0</v>
      </c>
      <c r="AK85" s="45">
        <f t="shared" si="3"/>
        <v>0</v>
      </c>
      <c r="AL85" s="45">
        <f t="shared" si="3"/>
        <v>0</v>
      </c>
      <c r="AM85" s="45">
        <f t="shared" si="3"/>
        <v>0</v>
      </c>
      <c r="AN85" s="45">
        <f t="shared" si="3"/>
        <v>0</v>
      </c>
      <c r="AO85" s="45">
        <f t="shared" si="3"/>
        <v>0</v>
      </c>
      <c r="AP85" s="45">
        <f t="shared" si="3"/>
        <v>0</v>
      </c>
      <c r="AQ85" s="45">
        <f t="shared" si="3"/>
        <v>0</v>
      </c>
      <c r="AR85" s="45">
        <f t="shared" si="3"/>
        <v>0</v>
      </c>
      <c r="AS85" s="45">
        <f t="shared" si="3"/>
        <v>0</v>
      </c>
      <c r="AT85" s="45">
        <f t="shared" si="3"/>
        <v>0</v>
      </c>
      <c r="AU85" s="45">
        <f t="shared" si="3"/>
        <v>0</v>
      </c>
      <c r="AV85" s="45">
        <f t="shared" si="3"/>
        <v>0</v>
      </c>
      <c r="AW85" s="45">
        <f t="shared" si="3"/>
        <v>0</v>
      </c>
      <c r="AX85" s="45">
        <f>+AW85*(1+$O$89)</f>
        <v>0</v>
      </c>
      <c r="AY85" s="45">
        <f t="shared" si="3"/>
        <v>0</v>
      </c>
      <c r="AZ85" s="45">
        <f t="shared" si="3"/>
        <v>0</v>
      </c>
      <c r="BA85" s="45">
        <f t="shared" si="3"/>
        <v>0</v>
      </c>
      <c r="BB85" s="45">
        <f t="shared" si="3"/>
        <v>0</v>
      </c>
      <c r="BC85" s="45">
        <f t="shared" si="3"/>
        <v>0</v>
      </c>
      <c r="BD85" s="45">
        <f t="shared" si="3"/>
        <v>0</v>
      </c>
      <c r="BE85" s="45">
        <f t="shared" si="3"/>
        <v>0</v>
      </c>
    </row>
    <row r="86" spans="2:57" s="10" customFormat="1" ht="14.25" hidden="1" customHeight="1" outlineLevel="1" x14ac:dyDescent="0.2">
      <c r="B86" s="27"/>
      <c r="D86" s="47" t="s">
        <v>77</v>
      </c>
      <c r="F86" s="47"/>
      <c r="G86" s="47"/>
      <c r="H86" s="7"/>
      <c r="I86" s="7"/>
      <c r="J86" s="7"/>
      <c r="K86" s="7"/>
      <c r="M86" s="29" t="s">
        <v>5</v>
      </c>
      <c r="N86" s="8" t="s">
        <v>44</v>
      </c>
      <c r="O86" s="74">
        <f>+O87/O88</f>
        <v>0</v>
      </c>
      <c r="P86" s="19"/>
      <c r="S86" s="46"/>
    </row>
    <row r="87" spans="2:57" s="10" customFormat="1" ht="14.25" hidden="1" customHeight="1" outlineLevel="1" x14ac:dyDescent="0.2">
      <c r="B87" s="27"/>
      <c r="D87" s="47"/>
      <c r="F87" s="47" t="s">
        <v>76</v>
      </c>
      <c r="G87" s="47"/>
      <c r="H87" s="7"/>
      <c r="I87" s="7"/>
      <c r="J87" s="7"/>
      <c r="K87" s="7"/>
      <c r="M87" s="29" t="s">
        <v>7</v>
      </c>
      <c r="N87" s="8" t="s">
        <v>79</v>
      </c>
      <c r="O87" s="135">
        <f>+IF($T$9="Oil",$T$10,0)</f>
        <v>0</v>
      </c>
      <c r="P87" s="19"/>
      <c r="S87" s="46"/>
    </row>
    <row r="88" spans="2:57" s="10" customFormat="1" ht="14.25" hidden="1" customHeight="1" outlineLevel="1" x14ac:dyDescent="0.2">
      <c r="B88" s="27"/>
      <c r="D88" s="47"/>
      <c r="F88" s="47" t="s">
        <v>78</v>
      </c>
      <c r="G88" s="47"/>
      <c r="H88" s="7"/>
      <c r="I88" s="7"/>
      <c r="J88" s="7"/>
      <c r="K88" s="7"/>
      <c r="M88" s="29" t="s">
        <v>7</v>
      </c>
      <c r="N88" s="8" t="s">
        <v>80</v>
      </c>
      <c r="O88" s="135">
        <f>+Constant_input!E23</f>
        <v>10.28</v>
      </c>
      <c r="P88" s="19"/>
      <c r="S88" s="46"/>
    </row>
    <row r="89" spans="2:57" s="10" customFormat="1" ht="14.25" hidden="1" customHeight="1" outlineLevel="1" x14ac:dyDescent="0.2">
      <c r="B89" s="27"/>
      <c r="D89" s="47" t="s">
        <v>150</v>
      </c>
      <c r="F89" s="47"/>
      <c r="G89" s="47"/>
      <c r="H89" s="7"/>
      <c r="I89" s="7"/>
      <c r="J89" s="7"/>
      <c r="K89" s="7"/>
      <c r="M89" s="29" t="s">
        <v>7</v>
      </c>
      <c r="N89" s="8" t="s">
        <v>8</v>
      </c>
      <c r="O89" s="133">
        <f>+IF($T$9="Oil",$T$11,0)</f>
        <v>0</v>
      </c>
      <c r="P89" s="19"/>
      <c r="S89" s="46"/>
    </row>
    <row r="90" spans="2:57" s="10" customFormat="1" ht="14.25" hidden="1" customHeight="1" outlineLevel="1" x14ac:dyDescent="0.2">
      <c r="B90" s="27"/>
      <c r="C90" s="47" t="s">
        <v>123</v>
      </c>
      <c r="F90" s="47"/>
      <c r="G90" s="47"/>
      <c r="H90" s="7"/>
      <c r="I90" s="7"/>
      <c r="J90" s="7"/>
      <c r="K90" s="7"/>
      <c r="M90" s="29" t="s">
        <v>7</v>
      </c>
      <c r="N90" s="8" t="s">
        <v>122</v>
      </c>
      <c r="O90" s="135">
        <f>+Constant_input!E24</f>
        <v>0.26676</v>
      </c>
      <c r="P90" s="19"/>
      <c r="S90" s="46"/>
    </row>
    <row r="91" spans="2:57" hidden="1" collapsed="1" x14ac:dyDescent="0.2"/>
    <row r="92" spans="2:57" s="10" customFormat="1" ht="14.25" hidden="1" customHeight="1" outlineLevel="1" x14ac:dyDescent="0.2">
      <c r="B92" s="27"/>
      <c r="C92" s="10" t="s">
        <v>367</v>
      </c>
      <c r="D92" s="47"/>
      <c r="F92" s="47"/>
      <c r="G92" s="47"/>
      <c r="H92" s="7"/>
      <c r="I92" s="7"/>
      <c r="J92" s="7"/>
      <c r="K92" s="7"/>
      <c r="M92" s="29" t="s">
        <v>5</v>
      </c>
      <c r="N92" s="8" t="s">
        <v>44</v>
      </c>
      <c r="O92" s="19"/>
      <c r="P92" s="19"/>
      <c r="R92" s="45">
        <f>+O93</f>
        <v>0</v>
      </c>
      <c r="S92" s="45">
        <f t="shared" ref="S92:BE92" si="4">+R92*(1+$O94)</f>
        <v>0</v>
      </c>
      <c r="T92" s="45">
        <f t="shared" si="4"/>
        <v>0</v>
      </c>
      <c r="U92" s="45">
        <f t="shared" si="4"/>
        <v>0</v>
      </c>
      <c r="V92" s="45">
        <f t="shared" si="4"/>
        <v>0</v>
      </c>
      <c r="W92" s="45">
        <f t="shared" si="4"/>
        <v>0</v>
      </c>
      <c r="X92" s="45">
        <f t="shared" si="4"/>
        <v>0</v>
      </c>
      <c r="Y92" s="45">
        <f t="shared" si="4"/>
        <v>0</v>
      </c>
      <c r="Z92" s="45">
        <f t="shared" si="4"/>
        <v>0</v>
      </c>
      <c r="AA92" s="45">
        <f t="shared" si="4"/>
        <v>0</v>
      </c>
      <c r="AB92" s="45">
        <f t="shared" si="4"/>
        <v>0</v>
      </c>
      <c r="AC92" s="45">
        <f t="shared" si="4"/>
        <v>0</v>
      </c>
      <c r="AD92" s="45">
        <f t="shared" si="4"/>
        <v>0</v>
      </c>
      <c r="AE92" s="45">
        <f t="shared" si="4"/>
        <v>0</v>
      </c>
      <c r="AF92" s="45">
        <f t="shared" si="4"/>
        <v>0</v>
      </c>
      <c r="AG92" s="45">
        <f t="shared" si="4"/>
        <v>0</v>
      </c>
      <c r="AH92" s="45">
        <f t="shared" si="4"/>
        <v>0</v>
      </c>
      <c r="AI92" s="45">
        <f t="shared" si="4"/>
        <v>0</v>
      </c>
      <c r="AJ92" s="45">
        <f t="shared" si="4"/>
        <v>0</v>
      </c>
      <c r="AK92" s="45">
        <f t="shared" si="4"/>
        <v>0</v>
      </c>
      <c r="AL92" s="45">
        <f t="shared" si="4"/>
        <v>0</v>
      </c>
      <c r="AM92" s="45">
        <f t="shared" si="4"/>
        <v>0</v>
      </c>
      <c r="AN92" s="45">
        <f t="shared" si="4"/>
        <v>0</v>
      </c>
      <c r="AO92" s="45">
        <f t="shared" si="4"/>
        <v>0</v>
      </c>
      <c r="AP92" s="45">
        <f t="shared" si="4"/>
        <v>0</v>
      </c>
      <c r="AQ92" s="45">
        <f t="shared" si="4"/>
        <v>0</v>
      </c>
      <c r="AR92" s="45">
        <f t="shared" si="4"/>
        <v>0</v>
      </c>
      <c r="AS92" s="45">
        <f t="shared" si="4"/>
        <v>0</v>
      </c>
      <c r="AT92" s="45">
        <f t="shared" si="4"/>
        <v>0</v>
      </c>
      <c r="AU92" s="45">
        <f t="shared" si="4"/>
        <v>0</v>
      </c>
      <c r="AV92" s="45">
        <f t="shared" si="4"/>
        <v>0</v>
      </c>
      <c r="AW92" s="45">
        <f t="shared" si="4"/>
        <v>0</v>
      </c>
      <c r="AX92" s="45">
        <f t="shared" si="4"/>
        <v>0</v>
      </c>
      <c r="AY92" s="45">
        <f t="shared" si="4"/>
        <v>0</v>
      </c>
      <c r="AZ92" s="45">
        <f t="shared" si="4"/>
        <v>0</v>
      </c>
      <c r="BA92" s="45">
        <f t="shared" si="4"/>
        <v>0</v>
      </c>
      <c r="BB92" s="45">
        <f t="shared" si="4"/>
        <v>0</v>
      </c>
      <c r="BC92" s="45">
        <f t="shared" si="4"/>
        <v>0</v>
      </c>
      <c r="BD92" s="45">
        <f t="shared" si="4"/>
        <v>0</v>
      </c>
      <c r="BE92" s="45">
        <f t="shared" si="4"/>
        <v>0</v>
      </c>
    </row>
    <row r="93" spans="2:57" s="10" customFormat="1" ht="14.25" hidden="1" customHeight="1" outlineLevel="1" x14ac:dyDescent="0.2">
      <c r="B93" s="27"/>
      <c r="D93" s="47" t="s">
        <v>368</v>
      </c>
      <c r="F93" s="47"/>
      <c r="G93" s="47"/>
      <c r="H93" s="7"/>
      <c r="I93" s="7"/>
      <c r="J93" s="7"/>
      <c r="K93" s="7"/>
      <c r="M93" s="29" t="s">
        <v>5</v>
      </c>
      <c r="N93" s="8" t="s">
        <v>44</v>
      </c>
      <c r="O93" s="74">
        <f>+IF($T$9="LPG",$T$10,0)</f>
        <v>0</v>
      </c>
      <c r="P93" s="19"/>
      <c r="S93" s="46"/>
    </row>
    <row r="94" spans="2:57" s="10" customFormat="1" ht="14.25" hidden="1" customHeight="1" outlineLevel="1" x14ac:dyDescent="0.2">
      <c r="B94" s="27"/>
      <c r="D94" s="47" t="s">
        <v>369</v>
      </c>
      <c r="F94" s="47"/>
      <c r="G94" s="47"/>
      <c r="H94" s="7"/>
      <c r="I94" s="7"/>
      <c r="J94" s="7"/>
      <c r="K94" s="7"/>
      <c r="M94" s="29" t="s">
        <v>7</v>
      </c>
      <c r="N94" s="8" t="s">
        <v>8</v>
      </c>
      <c r="O94" s="133">
        <f>+IF($T$9="LPG",$T$11,0)</f>
        <v>0</v>
      </c>
      <c r="P94" s="19"/>
      <c r="S94" s="46"/>
    </row>
    <row r="95" spans="2:57" s="10" customFormat="1" ht="14.25" hidden="1" customHeight="1" outlineLevel="1" x14ac:dyDescent="0.2">
      <c r="B95" s="27"/>
      <c r="C95" s="47" t="s">
        <v>365</v>
      </c>
      <c r="F95" s="47"/>
      <c r="G95" s="47"/>
      <c r="H95" s="7"/>
      <c r="I95" s="7"/>
      <c r="J95" s="7"/>
      <c r="K95" s="7"/>
      <c r="M95" s="29" t="s">
        <v>7</v>
      </c>
      <c r="N95" s="8" t="s">
        <v>122</v>
      </c>
      <c r="O95" s="135">
        <f>+LPGEF</f>
        <v>0.22716</v>
      </c>
      <c r="P95" s="19"/>
      <c r="S95" s="46"/>
    </row>
    <row r="96" spans="2:57" hidden="1" collapsed="1" x14ac:dyDescent="0.2"/>
    <row r="97" spans="1:60" s="1" customFormat="1" hidden="1" outlineLevel="1" x14ac:dyDescent="0.2">
      <c r="A97" s="3" t="s">
        <v>94</v>
      </c>
      <c r="B97" s="3"/>
      <c r="C97" s="3"/>
    </row>
    <row r="98" spans="1:60" s="32" customFormat="1" ht="13.5" hidden="1" outlineLevel="1" thickBot="1" x14ac:dyDescent="0.25">
      <c r="A98" s="76"/>
      <c r="B98" s="76"/>
      <c r="C98" s="76"/>
    </row>
    <row r="99" spans="1:60" s="24" customFormat="1" ht="14.25" hidden="1" customHeight="1" outlineLevel="1" thickTop="1" thickBot="1" x14ac:dyDescent="0.3">
      <c r="B99" s="24" t="s">
        <v>4</v>
      </c>
      <c r="M99" s="25" t="s">
        <v>5</v>
      </c>
      <c r="N99" s="25" t="s">
        <v>26</v>
      </c>
      <c r="R99" s="62">
        <f>+IF(R103&gt;$O$101*8760,$O$101*8760,R103)</f>
        <v>0</v>
      </c>
      <c r="S99" s="62">
        <f t="shared" ref="S99:BE99" si="5">+IF(S103&gt;$O$101*8760,$O$101*8760,S103)</f>
        <v>0</v>
      </c>
      <c r="T99" s="62">
        <f t="shared" si="5"/>
        <v>0</v>
      </c>
      <c r="U99" s="62">
        <f t="shared" si="5"/>
        <v>0</v>
      </c>
      <c r="V99" s="62">
        <f t="shared" si="5"/>
        <v>0</v>
      </c>
      <c r="W99" s="62">
        <f t="shared" si="5"/>
        <v>0</v>
      </c>
      <c r="X99" s="62">
        <f t="shared" si="5"/>
        <v>0</v>
      </c>
      <c r="Y99" s="62">
        <f t="shared" si="5"/>
        <v>0</v>
      </c>
      <c r="Z99" s="62">
        <f t="shared" si="5"/>
        <v>0</v>
      </c>
      <c r="AA99" s="62">
        <f t="shared" si="5"/>
        <v>0</v>
      </c>
      <c r="AB99" s="62">
        <f t="shared" si="5"/>
        <v>0</v>
      </c>
      <c r="AC99" s="62">
        <f t="shared" si="5"/>
        <v>0</v>
      </c>
      <c r="AD99" s="62">
        <f t="shared" si="5"/>
        <v>0</v>
      </c>
      <c r="AE99" s="62">
        <f t="shared" si="5"/>
        <v>0</v>
      </c>
      <c r="AF99" s="62">
        <f t="shared" si="5"/>
        <v>0</v>
      </c>
      <c r="AG99" s="62">
        <f t="shared" si="5"/>
        <v>0</v>
      </c>
      <c r="AH99" s="62">
        <f t="shared" si="5"/>
        <v>0</v>
      </c>
      <c r="AI99" s="62">
        <f t="shared" si="5"/>
        <v>0</v>
      </c>
      <c r="AJ99" s="62">
        <f t="shared" si="5"/>
        <v>0</v>
      </c>
      <c r="AK99" s="62">
        <f t="shared" si="5"/>
        <v>0</v>
      </c>
      <c r="AL99" s="62">
        <f t="shared" si="5"/>
        <v>0</v>
      </c>
      <c r="AM99" s="62">
        <f t="shared" si="5"/>
        <v>0</v>
      </c>
      <c r="AN99" s="62">
        <f t="shared" si="5"/>
        <v>0</v>
      </c>
      <c r="AO99" s="62">
        <f t="shared" si="5"/>
        <v>0</v>
      </c>
      <c r="AP99" s="62">
        <f t="shared" si="5"/>
        <v>0</v>
      </c>
      <c r="AQ99" s="62">
        <f t="shared" si="5"/>
        <v>0</v>
      </c>
      <c r="AR99" s="62">
        <f t="shared" si="5"/>
        <v>0</v>
      </c>
      <c r="AS99" s="62">
        <f t="shared" si="5"/>
        <v>0</v>
      </c>
      <c r="AT99" s="62">
        <f t="shared" si="5"/>
        <v>0</v>
      </c>
      <c r="AU99" s="62">
        <f t="shared" si="5"/>
        <v>0</v>
      </c>
      <c r="AV99" s="62">
        <f t="shared" si="5"/>
        <v>0</v>
      </c>
      <c r="AW99" s="62">
        <f t="shared" si="5"/>
        <v>0</v>
      </c>
      <c r="AX99" s="62">
        <f t="shared" si="5"/>
        <v>0</v>
      </c>
      <c r="AY99" s="62">
        <f t="shared" si="5"/>
        <v>0</v>
      </c>
      <c r="AZ99" s="62">
        <f t="shared" si="5"/>
        <v>0</v>
      </c>
      <c r="BA99" s="62">
        <f t="shared" si="5"/>
        <v>0</v>
      </c>
      <c r="BB99" s="62">
        <f t="shared" si="5"/>
        <v>0</v>
      </c>
      <c r="BC99" s="62">
        <f t="shared" si="5"/>
        <v>0</v>
      </c>
      <c r="BD99" s="62">
        <f t="shared" si="5"/>
        <v>0</v>
      </c>
      <c r="BE99" s="62">
        <f t="shared" si="5"/>
        <v>0</v>
      </c>
    </row>
    <row r="100" spans="1:60" s="7" customFormat="1" ht="14.25" hidden="1" customHeight="1" outlineLevel="1" thickTop="1" x14ac:dyDescent="0.25">
      <c r="C100" s="7" t="s">
        <v>6</v>
      </c>
      <c r="M100" s="4" t="s">
        <v>5</v>
      </c>
      <c r="N100" s="5" t="s">
        <v>8</v>
      </c>
      <c r="O100" s="41" t="e">
        <f>+R99/(O101*8760)</f>
        <v>#DIV/0!</v>
      </c>
      <c r="BF100" s="19"/>
      <c r="BG100" s="19"/>
      <c r="BH100" s="19"/>
    </row>
    <row r="101" spans="1:60" s="7" customFormat="1" ht="14.25" hidden="1" customHeight="1" outlineLevel="1" x14ac:dyDescent="0.25">
      <c r="C101" s="7" t="s">
        <v>24</v>
      </c>
      <c r="M101" s="9" t="s">
        <v>7</v>
      </c>
      <c r="N101" s="11" t="s">
        <v>25</v>
      </c>
      <c r="O101" s="132">
        <f>+AF9</f>
        <v>0</v>
      </c>
      <c r="P101" s="23"/>
      <c r="BF101" s="19"/>
      <c r="BG101" s="19"/>
      <c r="BH101" s="19"/>
    </row>
    <row r="102" spans="1:60" s="7" customFormat="1" ht="14.25" hidden="1" customHeight="1" outlineLevel="1" x14ac:dyDescent="0.25">
      <c r="M102" s="9"/>
      <c r="N102" s="11"/>
      <c r="O102" s="11"/>
      <c r="P102" s="23"/>
      <c r="BF102" s="19"/>
      <c r="BG102" s="19"/>
      <c r="BH102" s="19"/>
    </row>
    <row r="103" spans="1:60" s="60" customFormat="1" ht="14.25" hidden="1" customHeight="1" outlineLevel="1" x14ac:dyDescent="0.25">
      <c r="C103" s="60" t="s">
        <v>231</v>
      </c>
      <c r="M103" s="231" t="s">
        <v>5</v>
      </c>
      <c r="N103" s="231" t="s">
        <v>26</v>
      </c>
      <c r="R103" s="230">
        <f>+R104+R105</f>
        <v>0</v>
      </c>
      <c r="S103" s="61">
        <f>+R103</f>
        <v>0</v>
      </c>
      <c r="T103" s="61">
        <f t="shared" ref="T103:BE105" si="6">+S103</f>
        <v>0</v>
      </c>
      <c r="U103" s="61">
        <f t="shared" si="6"/>
        <v>0</v>
      </c>
      <c r="V103" s="61">
        <f t="shared" si="6"/>
        <v>0</v>
      </c>
      <c r="W103" s="61">
        <f t="shared" si="6"/>
        <v>0</v>
      </c>
      <c r="X103" s="61">
        <f t="shared" si="6"/>
        <v>0</v>
      </c>
      <c r="Y103" s="61">
        <f t="shared" si="6"/>
        <v>0</v>
      </c>
      <c r="Z103" s="61">
        <f t="shared" si="6"/>
        <v>0</v>
      </c>
      <c r="AA103" s="61">
        <f t="shared" si="6"/>
        <v>0</v>
      </c>
      <c r="AB103" s="61">
        <f t="shared" si="6"/>
        <v>0</v>
      </c>
      <c r="AC103" s="61">
        <f t="shared" si="6"/>
        <v>0</v>
      </c>
      <c r="AD103" s="61">
        <f t="shared" si="6"/>
        <v>0</v>
      </c>
      <c r="AE103" s="61">
        <f t="shared" si="6"/>
        <v>0</v>
      </c>
      <c r="AF103" s="61">
        <f t="shared" si="6"/>
        <v>0</v>
      </c>
      <c r="AG103" s="61">
        <f t="shared" si="6"/>
        <v>0</v>
      </c>
      <c r="AH103" s="61">
        <f t="shared" si="6"/>
        <v>0</v>
      </c>
      <c r="AI103" s="61">
        <f t="shared" si="6"/>
        <v>0</v>
      </c>
      <c r="AJ103" s="61">
        <f t="shared" si="6"/>
        <v>0</v>
      </c>
      <c r="AK103" s="61">
        <f t="shared" si="6"/>
        <v>0</v>
      </c>
      <c r="AL103" s="61">
        <f t="shared" si="6"/>
        <v>0</v>
      </c>
      <c r="AM103" s="61">
        <f t="shared" si="6"/>
        <v>0</v>
      </c>
      <c r="AN103" s="61">
        <f t="shared" si="6"/>
        <v>0</v>
      </c>
      <c r="AO103" s="61">
        <f t="shared" si="6"/>
        <v>0</v>
      </c>
      <c r="AP103" s="61">
        <f t="shared" si="6"/>
        <v>0</v>
      </c>
      <c r="AQ103" s="61">
        <f t="shared" si="6"/>
        <v>0</v>
      </c>
      <c r="AR103" s="61">
        <f t="shared" si="6"/>
        <v>0</v>
      </c>
      <c r="AS103" s="61">
        <f t="shared" si="6"/>
        <v>0</v>
      </c>
      <c r="AT103" s="61">
        <f t="shared" si="6"/>
        <v>0</v>
      </c>
      <c r="AU103" s="61">
        <f t="shared" si="6"/>
        <v>0</v>
      </c>
      <c r="AV103" s="61">
        <f t="shared" si="6"/>
        <v>0</v>
      </c>
      <c r="AW103" s="61">
        <f t="shared" si="6"/>
        <v>0</v>
      </c>
      <c r="AX103" s="61">
        <f t="shared" si="6"/>
        <v>0</v>
      </c>
      <c r="AY103" s="61">
        <f t="shared" si="6"/>
        <v>0</v>
      </c>
      <c r="AZ103" s="61">
        <f t="shared" si="6"/>
        <v>0</v>
      </c>
      <c r="BA103" s="61">
        <f t="shared" si="6"/>
        <v>0</v>
      </c>
      <c r="BB103" s="61">
        <f t="shared" si="6"/>
        <v>0</v>
      </c>
      <c r="BC103" s="61">
        <f t="shared" si="6"/>
        <v>0</v>
      </c>
      <c r="BD103" s="61">
        <f t="shared" si="6"/>
        <v>0</v>
      </c>
      <c r="BE103" s="61">
        <f t="shared" si="6"/>
        <v>0</v>
      </c>
    </row>
    <row r="104" spans="1:60" s="60" customFormat="1" ht="14.25" hidden="1" customHeight="1" outlineLevel="1" x14ac:dyDescent="0.25">
      <c r="C104" s="60" t="s">
        <v>377</v>
      </c>
      <c r="M104" s="231" t="s">
        <v>5</v>
      </c>
      <c r="N104" s="231" t="s">
        <v>26</v>
      </c>
      <c r="R104" s="230">
        <f>+SUM(IF(O108="I have and I want",O109,0),IF(O111="I have and I want",O112,0),IF(O114="I have and I want",O115,0))</f>
        <v>0</v>
      </c>
      <c r="S104" s="61">
        <f>+R104</f>
        <v>0</v>
      </c>
      <c r="T104" s="61">
        <f t="shared" si="6"/>
        <v>0</v>
      </c>
      <c r="U104" s="61">
        <f t="shared" si="6"/>
        <v>0</v>
      </c>
      <c r="V104" s="61">
        <f t="shared" si="6"/>
        <v>0</v>
      </c>
      <c r="W104" s="61">
        <f t="shared" si="6"/>
        <v>0</v>
      </c>
      <c r="X104" s="61">
        <f t="shared" si="6"/>
        <v>0</v>
      </c>
      <c r="Y104" s="61">
        <f t="shared" si="6"/>
        <v>0</v>
      </c>
      <c r="Z104" s="61">
        <f t="shared" si="6"/>
        <v>0</v>
      </c>
      <c r="AA104" s="61">
        <f t="shared" si="6"/>
        <v>0</v>
      </c>
      <c r="AB104" s="61">
        <f t="shared" si="6"/>
        <v>0</v>
      </c>
      <c r="AC104" s="61">
        <f t="shared" si="6"/>
        <v>0</v>
      </c>
      <c r="AD104" s="61">
        <f t="shared" si="6"/>
        <v>0</v>
      </c>
      <c r="AE104" s="61">
        <f t="shared" si="6"/>
        <v>0</v>
      </c>
      <c r="AF104" s="61">
        <f t="shared" si="6"/>
        <v>0</v>
      </c>
      <c r="AG104" s="61">
        <f t="shared" si="6"/>
        <v>0</v>
      </c>
      <c r="AH104" s="61">
        <f t="shared" si="6"/>
        <v>0</v>
      </c>
      <c r="AI104" s="61">
        <f t="shared" si="6"/>
        <v>0</v>
      </c>
      <c r="AJ104" s="61">
        <f t="shared" si="6"/>
        <v>0</v>
      </c>
      <c r="AK104" s="61">
        <f t="shared" si="6"/>
        <v>0</v>
      </c>
      <c r="AL104" s="61">
        <f t="shared" si="6"/>
        <v>0</v>
      </c>
      <c r="AM104" s="61">
        <f t="shared" si="6"/>
        <v>0</v>
      </c>
      <c r="AN104" s="61">
        <f t="shared" si="6"/>
        <v>0</v>
      </c>
      <c r="AO104" s="61">
        <f t="shared" si="6"/>
        <v>0</v>
      </c>
      <c r="AP104" s="61">
        <f t="shared" si="6"/>
        <v>0</v>
      </c>
      <c r="AQ104" s="61">
        <f t="shared" si="6"/>
        <v>0</v>
      </c>
      <c r="AR104" s="61">
        <f t="shared" si="6"/>
        <v>0</v>
      </c>
      <c r="AS104" s="61">
        <f t="shared" si="6"/>
        <v>0</v>
      </c>
      <c r="AT104" s="61">
        <f t="shared" si="6"/>
        <v>0</v>
      </c>
      <c r="AU104" s="61">
        <f t="shared" si="6"/>
        <v>0</v>
      </c>
      <c r="AV104" s="61">
        <f t="shared" si="6"/>
        <v>0</v>
      </c>
      <c r="AW104" s="61">
        <f t="shared" si="6"/>
        <v>0</v>
      </c>
      <c r="AX104" s="61">
        <f t="shared" si="6"/>
        <v>0</v>
      </c>
      <c r="AY104" s="61">
        <f t="shared" si="6"/>
        <v>0</v>
      </c>
      <c r="AZ104" s="61">
        <f t="shared" si="6"/>
        <v>0</v>
      </c>
      <c r="BA104" s="61">
        <f t="shared" si="6"/>
        <v>0</v>
      </c>
      <c r="BB104" s="61">
        <f t="shared" si="6"/>
        <v>0</v>
      </c>
      <c r="BC104" s="61">
        <f t="shared" si="6"/>
        <v>0</v>
      </c>
      <c r="BD104" s="61">
        <f t="shared" si="6"/>
        <v>0</v>
      </c>
      <c r="BE104" s="61">
        <f t="shared" si="6"/>
        <v>0</v>
      </c>
    </row>
    <row r="105" spans="1:60" s="60" customFormat="1" ht="14.25" hidden="1" customHeight="1" outlineLevel="1" x14ac:dyDescent="0.25">
      <c r="C105" s="60" t="s">
        <v>378</v>
      </c>
      <c r="M105" s="231" t="s">
        <v>5</v>
      </c>
      <c r="N105" s="231" t="s">
        <v>26</v>
      </c>
      <c r="R105" s="230">
        <f>+SUM(IF(O108="I do not have but I want",O109,0),IF(O111="I do not have but I want",O112,0),IF(O114="I do not have but I want",O115,0))</f>
        <v>0</v>
      </c>
      <c r="S105" s="61">
        <f>+R105</f>
        <v>0</v>
      </c>
      <c r="T105" s="61">
        <f t="shared" si="6"/>
        <v>0</v>
      </c>
      <c r="U105" s="61">
        <f t="shared" si="6"/>
        <v>0</v>
      </c>
      <c r="V105" s="61">
        <f t="shared" si="6"/>
        <v>0</v>
      </c>
      <c r="W105" s="61">
        <f t="shared" si="6"/>
        <v>0</v>
      </c>
      <c r="X105" s="61">
        <f t="shared" si="6"/>
        <v>0</v>
      </c>
      <c r="Y105" s="61">
        <f t="shared" si="6"/>
        <v>0</v>
      </c>
      <c r="Z105" s="61">
        <f t="shared" si="6"/>
        <v>0</v>
      </c>
      <c r="AA105" s="61">
        <f t="shared" si="6"/>
        <v>0</v>
      </c>
      <c r="AB105" s="61">
        <f t="shared" si="6"/>
        <v>0</v>
      </c>
      <c r="AC105" s="61">
        <f t="shared" si="6"/>
        <v>0</v>
      </c>
      <c r="AD105" s="61">
        <f t="shared" si="6"/>
        <v>0</v>
      </c>
      <c r="AE105" s="61">
        <f t="shared" si="6"/>
        <v>0</v>
      </c>
      <c r="AF105" s="61">
        <f t="shared" si="6"/>
        <v>0</v>
      </c>
      <c r="AG105" s="61">
        <f t="shared" si="6"/>
        <v>0</v>
      </c>
      <c r="AH105" s="61">
        <f t="shared" si="6"/>
        <v>0</v>
      </c>
      <c r="AI105" s="61">
        <f t="shared" si="6"/>
        <v>0</v>
      </c>
      <c r="AJ105" s="61">
        <f t="shared" si="6"/>
        <v>0</v>
      </c>
      <c r="AK105" s="61">
        <f t="shared" si="6"/>
        <v>0</v>
      </c>
      <c r="AL105" s="61">
        <f t="shared" si="6"/>
        <v>0</v>
      </c>
      <c r="AM105" s="61">
        <f t="shared" si="6"/>
        <v>0</v>
      </c>
      <c r="AN105" s="61">
        <f t="shared" si="6"/>
        <v>0</v>
      </c>
      <c r="AO105" s="61">
        <f t="shared" si="6"/>
        <v>0</v>
      </c>
      <c r="AP105" s="61">
        <f t="shared" si="6"/>
        <v>0</v>
      </c>
      <c r="AQ105" s="61">
        <f t="shared" si="6"/>
        <v>0</v>
      </c>
      <c r="AR105" s="61">
        <f t="shared" si="6"/>
        <v>0</v>
      </c>
      <c r="AS105" s="61">
        <f t="shared" si="6"/>
        <v>0</v>
      </c>
      <c r="AT105" s="61">
        <f t="shared" si="6"/>
        <v>0</v>
      </c>
      <c r="AU105" s="61">
        <f t="shared" si="6"/>
        <v>0</v>
      </c>
      <c r="AV105" s="61">
        <f t="shared" si="6"/>
        <v>0</v>
      </c>
      <c r="AW105" s="61">
        <f t="shared" si="6"/>
        <v>0</v>
      </c>
      <c r="AX105" s="61">
        <f t="shared" si="6"/>
        <v>0</v>
      </c>
      <c r="AY105" s="61">
        <f t="shared" si="6"/>
        <v>0</v>
      </c>
      <c r="AZ105" s="61">
        <f t="shared" si="6"/>
        <v>0</v>
      </c>
      <c r="BA105" s="61">
        <f t="shared" si="6"/>
        <v>0</v>
      </c>
      <c r="BB105" s="61">
        <f t="shared" si="6"/>
        <v>0</v>
      </c>
      <c r="BC105" s="61">
        <f t="shared" si="6"/>
        <v>0</v>
      </c>
      <c r="BD105" s="61">
        <f t="shared" si="6"/>
        <v>0</v>
      </c>
      <c r="BE105" s="61">
        <f t="shared" si="6"/>
        <v>0</v>
      </c>
    </row>
    <row r="106" spans="1:60" s="13" customFormat="1" ht="14.25" hidden="1" customHeight="1" outlineLevel="1" x14ac:dyDescent="0.25">
      <c r="C106" s="7" t="s">
        <v>379</v>
      </c>
      <c r="M106" s="4" t="s">
        <v>5</v>
      </c>
      <c r="N106" s="5" t="s">
        <v>13</v>
      </c>
      <c r="O106" s="41" t="e">
        <f>+R104/$R$103</f>
        <v>#DIV/0!</v>
      </c>
      <c r="R106" s="63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</row>
    <row r="107" spans="1:60" s="13" customFormat="1" ht="14.25" hidden="1" customHeight="1" outlineLevel="1" x14ac:dyDescent="0.25">
      <c r="C107" s="7" t="s">
        <v>380</v>
      </c>
      <c r="M107" s="4" t="s">
        <v>5</v>
      </c>
      <c r="N107" s="5" t="s">
        <v>13</v>
      </c>
      <c r="O107" s="41" t="e">
        <f>+R105/$R$103</f>
        <v>#DIV/0!</v>
      </c>
      <c r="R107" s="63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</row>
    <row r="108" spans="1:60" s="13" customFormat="1" ht="14.25" hidden="1" customHeight="1" outlineLevel="1" x14ac:dyDescent="0.25">
      <c r="D108" s="7" t="s">
        <v>374</v>
      </c>
      <c r="M108" s="8" t="s">
        <v>7</v>
      </c>
      <c r="N108" s="8" t="s">
        <v>13</v>
      </c>
      <c r="O108" s="136" t="str">
        <f>+M18</f>
        <v>Select</v>
      </c>
      <c r="R108" s="63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</row>
    <row r="109" spans="1:60" s="13" customFormat="1" ht="14.25" hidden="1" customHeight="1" outlineLevel="1" x14ac:dyDescent="0.25">
      <c r="D109" s="7" t="s">
        <v>232</v>
      </c>
      <c r="M109" s="8" t="s">
        <v>5</v>
      </c>
      <c r="N109" s="8" t="s">
        <v>58</v>
      </c>
      <c r="O109" s="35" t="e">
        <f>+O110*LivingArea</f>
        <v>#N/A</v>
      </c>
      <c r="R109" s="63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</row>
    <row r="110" spans="1:60" s="13" customFormat="1" ht="14.25" hidden="1" customHeight="1" outlineLevel="1" x14ac:dyDescent="0.25">
      <c r="D110" s="7"/>
      <c r="E110" s="7" t="s">
        <v>295</v>
      </c>
      <c r="M110" s="8" t="s">
        <v>7</v>
      </c>
      <c r="N110" s="8" t="s">
        <v>230</v>
      </c>
      <c r="O110" s="136" t="e">
        <f>+VLOOKUP($N$14,Loc_Dep_Param,HLOOKUP(Insul,Constant_input!O5:Q6,2,0),0)</f>
        <v>#N/A</v>
      </c>
      <c r="R110" s="63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</row>
    <row r="111" spans="1:60" s="13" customFormat="1" ht="14.25" hidden="1" customHeight="1" outlineLevel="1" x14ac:dyDescent="0.25">
      <c r="D111" s="7" t="s">
        <v>375</v>
      </c>
      <c r="E111" s="7"/>
      <c r="M111" s="8" t="s">
        <v>7</v>
      </c>
      <c r="N111" s="8" t="s">
        <v>13</v>
      </c>
      <c r="O111" s="136" t="str">
        <f>+L18</f>
        <v>Select</v>
      </c>
      <c r="R111" s="63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</row>
    <row r="112" spans="1:60" s="13" customFormat="1" ht="14.25" hidden="1" customHeight="1" outlineLevel="1" x14ac:dyDescent="0.25">
      <c r="D112" s="7" t="s">
        <v>233</v>
      </c>
      <c r="M112" s="8" t="s">
        <v>5</v>
      </c>
      <c r="N112" s="8" t="s">
        <v>58</v>
      </c>
      <c r="O112" s="35" t="e">
        <f>O113*365*DHW_dem</f>
        <v>#N/A</v>
      </c>
      <c r="R112" s="63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</row>
    <row r="113" spans="2:60" s="13" customFormat="1" ht="14.25" hidden="1" customHeight="1" outlineLevel="1" x14ac:dyDescent="0.25">
      <c r="D113" s="7"/>
      <c r="E113" s="7" t="s">
        <v>297</v>
      </c>
      <c r="M113" s="8" t="s">
        <v>7</v>
      </c>
      <c r="N113" s="8" t="s">
        <v>296</v>
      </c>
      <c r="O113" s="242" t="e">
        <f>+VLOOKUP($N$14,Loc_Dep_Param,Constant_input!V6,0)</f>
        <v>#N/A</v>
      </c>
      <c r="R113" s="63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</row>
    <row r="114" spans="2:60" s="13" customFormat="1" ht="14.25" hidden="1" customHeight="1" outlineLevel="1" x14ac:dyDescent="0.25">
      <c r="D114" s="7" t="s">
        <v>376</v>
      </c>
      <c r="E114" s="7"/>
      <c r="M114" s="8" t="s">
        <v>7</v>
      </c>
      <c r="N114" s="8" t="s">
        <v>13</v>
      </c>
      <c r="O114" s="136" t="str">
        <f>+N18</f>
        <v>Select</v>
      </c>
      <c r="R114" s="63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</row>
    <row r="115" spans="2:60" s="13" customFormat="1" ht="14.25" hidden="1" customHeight="1" outlineLevel="1" x14ac:dyDescent="0.25">
      <c r="D115" s="7" t="s">
        <v>234</v>
      </c>
      <c r="M115" s="8" t="s">
        <v>5</v>
      </c>
      <c r="N115" s="8" t="s">
        <v>58</v>
      </c>
      <c r="O115" s="35" t="e">
        <f>+O116*LivingArea</f>
        <v>#N/A</v>
      </c>
      <c r="R115" s="6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</row>
    <row r="116" spans="2:60" s="13" customFormat="1" ht="14.25" hidden="1" customHeight="1" outlineLevel="1" x14ac:dyDescent="0.25">
      <c r="D116" s="7"/>
      <c r="E116" s="7" t="s">
        <v>225</v>
      </c>
      <c r="M116" s="8" t="s">
        <v>7</v>
      </c>
      <c r="N116" s="8" t="s">
        <v>230</v>
      </c>
      <c r="O116" s="136" t="e">
        <f>+VLOOKUP($N$14,Loc_Dep_Param,HLOOKUP(Insul,Constant_input!R5:T6,2,0),0)</f>
        <v>#N/A</v>
      </c>
      <c r="R116" s="63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</row>
    <row r="117" spans="2:60" s="13" customFormat="1" ht="14.25" hidden="1" customHeight="1" outlineLevel="1" thickBot="1" x14ac:dyDescent="0.3">
      <c r="D117" s="7"/>
      <c r="R117" s="63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</row>
    <row r="118" spans="2:60" s="24" customFormat="1" ht="14.25" hidden="1" customHeight="1" outlineLevel="1" thickTop="1" thickBot="1" x14ac:dyDescent="0.3">
      <c r="B118" s="24" t="s">
        <v>0</v>
      </c>
      <c r="M118" s="25" t="s">
        <v>5</v>
      </c>
      <c r="N118" s="25" t="s">
        <v>23</v>
      </c>
      <c r="R118" s="62">
        <f t="shared" ref="R118:BE118" si="7">+R120+R123</f>
        <v>0</v>
      </c>
      <c r="S118" s="62">
        <f t="shared" si="7"/>
        <v>0</v>
      </c>
      <c r="T118" s="62">
        <f t="shared" si="7"/>
        <v>0</v>
      </c>
      <c r="U118" s="62">
        <f t="shared" si="7"/>
        <v>0</v>
      </c>
      <c r="V118" s="62">
        <f t="shared" si="7"/>
        <v>0</v>
      </c>
      <c r="W118" s="62">
        <f t="shared" si="7"/>
        <v>0</v>
      </c>
      <c r="X118" s="62">
        <f t="shared" si="7"/>
        <v>0</v>
      </c>
      <c r="Y118" s="62">
        <f t="shared" si="7"/>
        <v>0</v>
      </c>
      <c r="Z118" s="62">
        <f t="shared" si="7"/>
        <v>0</v>
      </c>
      <c r="AA118" s="62">
        <f t="shared" si="7"/>
        <v>0</v>
      </c>
      <c r="AB118" s="62">
        <f t="shared" si="7"/>
        <v>0</v>
      </c>
      <c r="AC118" s="62">
        <f t="shared" si="7"/>
        <v>0</v>
      </c>
      <c r="AD118" s="62">
        <f t="shared" si="7"/>
        <v>0</v>
      </c>
      <c r="AE118" s="62">
        <f t="shared" si="7"/>
        <v>0</v>
      </c>
      <c r="AF118" s="62">
        <f t="shared" si="7"/>
        <v>0</v>
      </c>
      <c r="AG118" s="62">
        <f t="shared" si="7"/>
        <v>0</v>
      </c>
      <c r="AH118" s="62">
        <f t="shared" si="7"/>
        <v>0</v>
      </c>
      <c r="AI118" s="62">
        <f t="shared" si="7"/>
        <v>0</v>
      </c>
      <c r="AJ118" s="62">
        <f t="shared" si="7"/>
        <v>0</v>
      </c>
      <c r="AK118" s="62">
        <f t="shared" si="7"/>
        <v>0</v>
      </c>
      <c r="AL118" s="62">
        <f t="shared" si="7"/>
        <v>0</v>
      </c>
      <c r="AM118" s="62">
        <f t="shared" si="7"/>
        <v>0</v>
      </c>
      <c r="AN118" s="62">
        <f t="shared" si="7"/>
        <v>0</v>
      </c>
      <c r="AO118" s="62">
        <f t="shared" si="7"/>
        <v>0</v>
      </c>
      <c r="AP118" s="62">
        <f t="shared" si="7"/>
        <v>0</v>
      </c>
      <c r="AQ118" s="62">
        <f t="shared" si="7"/>
        <v>0</v>
      </c>
      <c r="AR118" s="62">
        <f t="shared" si="7"/>
        <v>0</v>
      </c>
      <c r="AS118" s="62">
        <f t="shared" si="7"/>
        <v>0</v>
      </c>
      <c r="AT118" s="62">
        <f t="shared" si="7"/>
        <v>0</v>
      </c>
      <c r="AU118" s="62">
        <f t="shared" si="7"/>
        <v>0</v>
      </c>
      <c r="AV118" s="62">
        <f t="shared" si="7"/>
        <v>0</v>
      </c>
      <c r="AW118" s="62">
        <f t="shared" si="7"/>
        <v>0</v>
      </c>
      <c r="AX118" s="62">
        <f t="shared" si="7"/>
        <v>0</v>
      </c>
      <c r="AY118" s="62">
        <f t="shared" si="7"/>
        <v>0</v>
      </c>
      <c r="AZ118" s="62">
        <f t="shared" si="7"/>
        <v>0</v>
      </c>
      <c r="BA118" s="62">
        <f t="shared" si="7"/>
        <v>0</v>
      </c>
      <c r="BB118" s="62">
        <f t="shared" si="7"/>
        <v>0</v>
      </c>
      <c r="BC118" s="62">
        <f t="shared" si="7"/>
        <v>0</v>
      </c>
      <c r="BD118" s="62">
        <f t="shared" si="7"/>
        <v>0</v>
      </c>
      <c r="BE118" s="62">
        <f t="shared" si="7"/>
        <v>0</v>
      </c>
    </row>
    <row r="119" spans="2:60" s="13" customFormat="1" ht="14.25" hidden="1" customHeight="1" outlineLevel="1" thickTop="1" x14ac:dyDescent="0.25">
      <c r="M119" s="20"/>
      <c r="N119" s="20"/>
      <c r="R119" s="56"/>
      <c r="S119" s="21"/>
    </row>
    <row r="120" spans="2:60" s="48" customFormat="1" ht="14.25" hidden="1" customHeight="1" outlineLevel="1" x14ac:dyDescent="0.25">
      <c r="B120" s="54"/>
      <c r="C120" s="54" t="s">
        <v>9</v>
      </c>
      <c r="F120" s="55"/>
      <c r="G120" s="55"/>
      <c r="I120" s="55"/>
      <c r="M120" s="57" t="s">
        <v>5</v>
      </c>
      <c r="N120" s="57" t="s">
        <v>23</v>
      </c>
      <c r="O120" s="58"/>
      <c r="P120" s="59"/>
      <c r="Q120" s="60"/>
      <c r="R120" s="61">
        <f>+O121*(1+VAT)</f>
        <v>0</v>
      </c>
      <c r="S120" s="61">
        <f>+IFERROR(IF(MOD(S58-1,#REF!)=0,#REF!*(1+VAT),0),0)</f>
        <v>0</v>
      </c>
      <c r="T120" s="61">
        <f>+IFERROR(IF(MOD(T58-1,#REF!)=0,#REF!*(1+VAT),0),0)</f>
        <v>0</v>
      </c>
      <c r="U120" s="61">
        <f>+IFERROR(IF(MOD(U58-1,#REF!)=0,#REF!*(1+VAT),0),0)</f>
        <v>0</v>
      </c>
      <c r="V120" s="61">
        <f>+IFERROR(IF(MOD(V58-1,#REF!)=0,#REF!*(1+VAT),0),0)</f>
        <v>0</v>
      </c>
      <c r="W120" s="61">
        <f>+IFERROR(IF(MOD(W58-1,#REF!)=0,#REF!*(1+VAT),0),0)</f>
        <v>0</v>
      </c>
      <c r="X120" s="61">
        <f>+IFERROR(IF(MOD(X58-1,#REF!)=0,#REF!*(1+VAT),0),0)</f>
        <v>0</v>
      </c>
      <c r="Y120" s="61">
        <f>+IFERROR(IF(MOD(Y58-1,#REF!)=0,#REF!*(1+VAT),0),0)</f>
        <v>0</v>
      </c>
      <c r="Z120" s="61">
        <f>+IFERROR(IF(MOD(Z58-1,#REF!)=0,#REF!*(1+VAT),0),0)</f>
        <v>0</v>
      </c>
      <c r="AA120" s="61">
        <f>+IFERROR(IF(MOD(AA58-1,#REF!)=0,#REF!*(1+VAT),0),0)</f>
        <v>0</v>
      </c>
      <c r="AB120" s="61">
        <f>+IFERROR(IF(MOD(AB58-1,#REF!)=0,#REF!*(1+VAT),0),0)</f>
        <v>0</v>
      </c>
      <c r="AC120" s="61">
        <f>+IFERROR(IF(MOD(AC58-1,#REF!)=0,#REF!*(1+VAT),0),0)</f>
        <v>0</v>
      </c>
      <c r="AD120" s="61">
        <f>+IFERROR(IF(MOD(AD58-1,#REF!)=0,#REF!*(1+VAT),0),0)</f>
        <v>0</v>
      </c>
      <c r="AE120" s="61">
        <f>+IFERROR(IF(MOD(AE58-1,#REF!)=0,#REF!*(1+VAT),0),0)</f>
        <v>0</v>
      </c>
      <c r="AF120" s="61">
        <f>+IFERROR(IF(MOD(AF58-1,#REF!)=0,#REF!*(1+VAT),0),0)</f>
        <v>0</v>
      </c>
      <c r="AG120" s="61">
        <f>+IFERROR(IF(MOD(AG58-1,#REF!)=0,#REF!*(1+VAT),0),0)</f>
        <v>0</v>
      </c>
      <c r="AH120" s="61">
        <f>+IFERROR(IF(MOD(AH58-1,#REF!)=0,#REF!*(1+VAT),0),0)</f>
        <v>0</v>
      </c>
      <c r="AI120" s="61">
        <f>+IFERROR(IF(MOD(AI58-1,#REF!)=0,#REF!*(1+VAT),0),0)</f>
        <v>0</v>
      </c>
      <c r="AJ120" s="61">
        <f>+IFERROR(IF(MOD(AJ58-1,#REF!)=0,#REF!*(1+VAT),0),0)</f>
        <v>0</v>
      </c>
      <c r="AK120" s="61">
        <f>+IFERROR(IF(MOD(AK58-1,#REF!)=0,#REF!*(1+VAT),0),0)</f>
        <v>0</v>
      </c>
      <c r="AL120" s="61">
        <f>+IFERROR(IF(MOD(AL58-1,#REF!)=0,#REF!*(1+VAT),0),0)</f>
        <v>0</v>
      </c>
      <c r="AM120" s="61">
        <f>+IFERROR(IF(MOD(AM58-1,#REF!)=0,#REF!*(1+VAT),0),0)</f>
        <v>0</v>
      </c>
      <c r="AN120" s="61">
        <f>+IFERROR(IF(MOD(AN58-1,#REF!)=0,#REF!*(1+VAT),0),0)</f>
        <v>0</v>
      </c>
      <c r="AO120" s="61">
        <f>+IFERROR(IF(MOD(AO58-1,#REF!)=0,#REF!*(1+VAT),0),0)</f>
        <v>0</v>
      </c>
      <c r="AP120" s="61">
        <f>+IFERROR(IF(MOD(AP58-1,#REF!)=0,#REF!*(1+VAT),0),0)</f>
        <v>0</v>
      </c>
      <c r="AQ120" s="61">
        <f>+IFERROR(IF(MOD(AQ58-1,#REF!)=0,#REF!*(1+VAT),0),0)</f>
        <v>0</v>
      </c>
      <c r="AR120" s="61">
        <f>+IFERROR(IF(MOD(AR58-1,#REF!)=0,#REF!*(1+VAT),0),0)</f>
        <v>0</v>
      </c>
      <c r="AS120" s="61">
        <f>+IFERROR(IF(MOD(AS58-1,#REF!)=0,#REF!*(1+VAT),0),0)</f>
        <v>0</v>
      </c>
      <c r="AT120" s="61">
        <f>+IFERROR(IF(MOD(AT58-1,#REF!)=0,#REF!*(1+VAT),0),0)</f>
        <v>0</v>
      </c>
      <c r="AU120" s="61">
        <f>+IFERROR(IF(MOD(AU58-1,#REF!)=0,#REF!*(1+VAT),0),0)</f>
        <v>0</v>
      </c>
      <c r="AV120" s="61">
        <f>+IFERROR(IF(MOD(AV58-1,#REF!)=0,#REF!*(1+VAT),0),0)</f>
        <v>0</v>
      </c>
      <c r="AW120" s="61">
        <f>+IFERROR(IF(MOD(AW58-1,#REF!)=0,#REF!*(1+VAT),0),0)</f>
        <v>0</v>
      </c>
      <c r="AX120" s="61">
        <f>+IFERROR(IF(MOD(AX58-1,#REF!)=0,#REF!*(1+VAT),0),0)</f>
        <v>0</v>
      </c>
      <c r="AY120" s="61">
        <f>+IFERROR(IF(MOD(AY58-1,#REF!)=0,#REF!*(1+VAT),0),0)</f>
        <v>0</v>
      </c>
      <c r="AZ120" s="61">
        <f>+IFERROR(IF(MOD(AZ58-1,#REF!)=0,#REF!*(1+VAT),0),0)</f>
        <v>0</v>
      </c>
      <c r="BA120" s="61">
        <f>+IFERROR(IF(MOD(BA58-1,#REF!)=0,#REF!*(1+VAT),0),0)</f>
        <v>0</v>
      </c>
      <c r="BB120" s="61">
        <f>+IFERROR(IF(MOD(BB58-1,#REF!)=0,#REF!*(1+VAT),0),0)</f>
        <v>0</v>
      </c>
      <c r="BC120" s="61">
        <f>+IFERROR(IF(MOD(BC58-1,#REF!)=0,#REF!*(1+VAT),0),0)</f>
        <v>0</v>
      </c>
      <c r="BD120" s="61">
        <f>+IFERROR(IF(MOD(BD58-1,#REF!)=0,#REF!*(1+VAT),0),0)</f>
        <v>0</v>
      </c>
      <c r="BE120" s="61">
        <f>+IFERROR(IF(MOD(BE58-1,#REF!)=0,#REF!*(1+VAT),0),0)</f>
        <v>0</v>
      </c>
      <c r="BF120" s="15"/>
      <c r="BG120" s="15"/>
      <c r="BH120" s="15"/>
    </row>
    <row r="121" spans="2:60" s="7" customFormat="1" ht="14.25" hidden="1" customHeight="1" outlineLevel="1" x14ac:dyDescent="0.25">
      <c r="B121" s="27"/>
      <c r="C121" s="27"/>
      <c r="D121" s="7" t="s">
        <v>120</v>
      </c>
      <c r="F121" s="28"/>
      <c r="G121" s="28"/>
      <c r="I121" s="28"/>
      <c r="M121" s="29" t="s">
        <v>7</v>
      </c>
      <c r="N121" s="29" t="s">
        <v>23</v>
      </c>
      <c r="O121" s="136">
        <f>+AF12</f>
        <v>0</v>
      </c>
      <c r="P121" s="30"/>
      <c r="BF121" s="19"/>
      <c r="BG121" s="19"/>
      <c r="BH121" s="19"/>
    </row>
    <row r="122" spans="2:60" s="43" customFormat="1" ht="14.25" hidden="1" customHeight="1" outlineLevel="1" x14ac:dyDescent="0.25">
      <c r="B122" s="27"/>
      <c r="C122" s="28"/>
      <c r="F122" s="28"/>
      <c r="G122" s="28"/>
      <c r="I122" s="28"/>
      <c r="M122" s="29"/>
      <c r="N122" s="29"/>
      <c r="O122" s="36"/>
      <c r="P122" s="52"/>
      <c r="BF122" s="53"/>
      <c r="BG122" s="53"/>
      <c r="BH122" s="53"/>
    </row>
    <row r="123" spans="2:60" s="48" customFormat="1" ht="14.25" hidden="1" customHeight="1" outlineLevel="1" x14ac:dyDescent="0.25">
      <c r="B123" s="54"/>
      <c r="C123" s="54" t="s">
        <v>29</v>
      </c>
      <c r="F123" s="55"/>
      <c r="G123" s="55"/>
      <c r="I123" s="55"/>
      <c r="M123" s="57" t="s">
        <v>5</v>
      </c>
      <c r="N123" s="57" t="s">
        <v>23</v>
      </c>
      <c r="O123" s="58"/>
      <c r="P123" s="59"/>
      <c r="Q123" s="60"/>
      <c r="R123" s="61">
        <f>+R124+R126+R128</f>
        <v>0</v>
      </c>
      <c r="S123" s="61">
        <v>0</v>
      </c>
      <c r="T123" s="61">
        <v>0</v>
      </c>
      <c r="U123" s="61">
        <v>0</v>
      </c>
      <c r="V123" s="61">
        <v>0</v>
      </c>
      <c r="W123" s="61">
        <v>0</v>
      </c>
      <c r="X123" s="61">
        <v>0</v>
      </c>
      <c r="Y123" s="61">
        <v>0</v>
      </c>
      <c r="Z123" s="61">
        <v>0</v>
      </c>
      <c r="AA123" s="61">
        <v>0</v>
      </c>
      <c r="AB123" s="61">
        <v>0</v>
      </c>
      <c r="AC123" s="61">
        <v>0</v>
      </c>
      <c r="AD123" s="61">
        <v>0</v>
      </c>
      <c r="AE123" s="61">
        <v>0</v>
      </c>
      <c r="AF123" s="61">
        <v>0</v>
      </c>
      <c r="AG123" s="61">
        <v>0</v>
      </c>
      <c r="AH123" s="61">
        <v>0</v>
      </c>
      <c r="AI123" s="61">
        <v>0</v>
      </c>
      <c r="AJ123" s="61">
        <v>0</v>
      </c>
      <c r="AK123" s="61">
        <v>0</v>
      </c>
      <c r="AL123" s="61">
        <v>0</v>
      </c>
      <c r="AM123" s="61">
        <v>0</v>
      </c>
      <c r="AN123" s="61">
        <v>0</v>
      </c>
      <c r="AO123" s="61">
        <v>0</v>
      </c>
      <c r="AP123" s="61">
        <v>0</v>
      </c>
      <c r="AQ123" s="61">
        <v>0</v>
      </c>
      <c r="AR123" s="61">
        <v>0</v>
      </c>
      <c r="AS123" s="61">
        <v>0</v>
      </c>
      <c r="AT123" s="61">
        <v>0</v>
      </c>
      <c r="AU123" s="61">
        <v>0</v>
      </c>
      <c r="AV123" s="61">
        <v>0</v>
      </c>
      <c r="AW123" s="61">
        <v>0</v>
      </c>
      <c r="AX123" s="61">
        <v>0</v>
      </c>
      <c r="AY123" s="61">
        <v>0</v>
      </c>
      <c r="AZ123" s="61">
        <v>0</v>
      </c>
      <c r="BA123" s="61">
        <v>0</v>
      </c>
      <c r="BB123" s="61">
        <v>0</v>
      </c>
      <c r="BC123" s="61">
        <v>0</v>
      </c>
      <c r="BD123" s="61">
        <v>0</v>
      </c>
      <c r="BE123" s="61">
        <v>0</v>
      </c>
      <c r="BF123" s="15"/>
      <c r="BG123" s="15"/>
      <c r="BH123" s="15"/>
    </row>
    <row r="124" spans="2:60" s="12" customFormat="1" ht="14.25" hidden="1" customHeight="1" outlineLevel="1" x14ac:dyDescent="0.25">
      <c r="D124" s="10" t="s">
        <v>37</v>
      </c>
      <c r="E124" s="10"/>
      <c r="I124" s="13"/>
      <c r="J124" s="13"/>
      <c r="M124" s="29" t="s">
        <v>5</v>
      </c>
      <c r="N124" s="29" t="s">
        <v>23</v>
      </c>
      <c r="R124" s="94">
        <f>-O125*O121</f>
        <v>0</v>
      </c>
      <c r="S124" s="14"/>
    </row>
    <row r="125" spans="2:60" ht="14.25" hidden="1" customHeight="1" outlineLevel="1" x14ac:dyDescent="0.2">
      <c r="C125" s="12"/>
      <c r="E125" s="2" t="s">
        <v>105</v>
      </c>
      <c r="H125" s="10"/>
      <c r="I125" s="32"/>
      <c r="J125" s="32"/>
      <c r="M125" s="29" t="s">
        <v>7</v>
      </c>
      <c r="N125" s="33" t="s">
        <v>8</v>
      </c>
      <c r="O125" s="137">
        <f>+IF(UserType="Regulatory Body",0,AF17)</f>
        <v>0</v>
      </c>
      <c r="R125" s="95"/>
    </row>
    <row r="126" spans="2:60" ht="14.25" hidden="1" customHeight="1" outlineLevel="1" x14ac:dyDescent="0.2">
      <c r="C126" s="12"/>
      <c r="D126" s="10" t="s">
        <v>38</v>
      </c>
      <c r="E126" s="10"/>
      <c r="F126" s="12"/>
      <c r="G126" s="12"/>
      <c r="H126" s="12"/>
      <c r="I126" s="13"/>
      <c r="J126" s="13"/>
      <c r="K126" s="12"/>
      <c r="L126" s="12"/>
      <c r="M126" s="29" t="s">
        <v>5</v>
      </c>
      <c r="N126" s="29" t="s">
        <v>23</v>
      </c>
      <c r="O126" s="42"/>
      <c r="R126" s="94">
        <f>-O127*O101*1000</f>
        <v>0</v>
      </c>
    </row>
    <row r="127" spans="2:60" ht="14.25" hidden="1" customHeight="1" outlineLevel="1" x14ac:dyDescent="0.2">
      <c r="C127" s="12"/>
      <c r="E127" s="2" t="s">
        <v>66</v>
      </c>
      <c r="H127" s="10"/>
      <c r="I127" s="32"/>
      <c r="J127" s="32"/>
      <c r="M127" s="29" t="s">
        <v>7</v>
      </c>
      <c r="N127" s="29" t="s">
        <v>30</v>
      </c>
      <c r="O127" s="138">
        <f>+IF(UserType="Regulatory body",0,AF18)</f>
        <v>0</v>
      </c>
      <c r="R127" s="95"/>
    </row>
    <row r="128" spans="2:60" ht="14.25" hidden="1" customHeight="1" outlineLevel="1" x14ac:dyDescent="0.2">
      <c r="C128" s="12"/>
      <c r="D128" s="2" t="s">
        <v>39</v>
      </c>
      <c r="H128" s="10"/>
      <c r="I128" s="32"/>
      <c r="J128" s="32"/>
      <c r="M128" s="29" t="s">
        <v>5</v>
      </c>
      <c r="N128" s="29" t="s">
        <v>23</v>
      </c>
      <c r="O128" s="42"/>
      <c r="R128" s="95">
        <f>-O129*O121</f>
        <v>0</v>
      </c>
    </row>
    <row r="129" spans="2:60" ht="14.25" hidden="1" customHeight="1" outlineLevel="1" x14ac:dyDescent="0.2">
      <c r="C129" s="12"/>
      <c r="E129" s="2" t="s">
        <v>67</v>
      </c>
      <c r="H129" s="10"/>
      <c r="I129" s="32"/>
      <c r="J129" s="32"/>
      <c r="M129" s="29" t="s">
        <v>7</v>
      </c>
      <c r="N129" s="33" t="s">
        <v>8</v>
      </c>
      <c r="O129" s="137">
        <f>+IF(UserType="Corporation",AF19,0)</f>
        <v>0</v>
      </c>
      <c r="R129" s="96"/>
    </row>
    <row r="130" spans="2:60" s="7" customFormat="1" ht="14.25" hidden="1" customHeight="1" outlineLevel="1" thickBot="1" x14ac:dyDescent="0.3">
      <c r="B130" s="27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38"/>
      <c r="N130" s="38"/>
      <c r="O130" s="42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19"/>
      <c r="BG130" s="19"/>
      <c r="BH130" s="19"/>
    </row>
    <row r="131" spans="2:60" s="24" customFormat="1" ht="14.25" hidden="1" customHeight="1" outlineLevel="1" thickTop="1" thickBot="1" x14ac:dyDescent="0.3">
      <c r="B131" s="24" t="s">
        <v>33</v>
      </c>
      <c r="M131" s="25" t="s">
        <v>5</v>
      </c>
      <c r="N131" s="25" t="s">
        <v>57</v>
      </c>
      <c r="R131" s="62">
        <f t="shared" ref="R131:BE131" si="8">+R133+R136+R142+R145</f>
        <v>0</v>
      </c>
      <c r="S131" s="62" t="e">
        <f t="shared" si="8"/>
        <v>#N/A</v>
      </c>
      <c r="T131" s="62" t="e">
        <f t="shared" si="8"/>
        <v>#N/A</v>
      </c>
      <c r="U131" s="62" t="e">
        <f t="shared" si="8"/>
        <v>#N/A</v>
      </c>
      <c r="V131" s="62" t="e">
        <f t="shared" si="8"/>
        <v>#N/A</v>
      </c>
      <c r="W131" s="62" t="e">
        <f t="shared" si="8"/>
        <v>#N/A</v>
      </c>
      <c r="X131" s="62" t="e">
        <f t="shared" si="8"/>
        <v>#N/A</v>
      </c>
      <c r="Y131" s="62" t="e">
        <f t="shared" si="8"/>
        <v>#N/A</v>
      </c>
      <c r="Z131" s="62" t="e">
        <f t="shared" si="8"/>
        <v>#N/A</v>
      </c>
      <c r="AA131" s="62" t="e">
        <f t="shared" si="8"/>
        <v>#N/A</v>
      </c>
      <c r="AB131" s="62" t="e">
        <f t="shared" si="8"/>
        <v>#N/A</v>
      </c>
      <c r="AC131" s="62" t="e">
        <f t="shared" si="8"/>
        <v>#N/A</v>
      </c>
      <c r="AD131" s="62" t="e">
        <f t="shared" si="8"/>
        <v>#N/A</v>
      </c>
      <c r="AE131" s="62" t="e">
        <f t="shared" si="8"/>
        <v>#N/A</v>
      </c>
      <c r="AF131" s="62" t="e">
        <f t="shared" si="8"/>
        <v>#N/A</v>
      </c>
      <c r="AG131" s="62" t="e">
        <f t="shared" si="8"/>
        <v>#N/A</v>
      </c>
      <c r="AH131" s="62" t="e">
        <f t="shared" si="8"/>
        <v>#N/A</v>
      </c>
      <c r="AI131" s="62" t="e">
        <f t="shared" si="8"/>
        <v>#N/A</v>
      </c>
      <c r="AJ131" s="62" t="e">
        <f t="shared" si="8"/>
        <v>#N/A</v>
      </c>
      <c r="AK131" s="62" t="e">
        <f t="shared" si="8"/>
        <v>#N/A</v>
      </c>
      <c r="AL131" s="62" t="e">
        <f t="shared" si="8"/>
        <v>#N/A</v>
      </c>
      <c r="AM131" s="62" t="e">
        <f t="shared" si="8"/>
        <v>#N/A</v>
      </c>
      <c r="AN131" s="62" t="e">
        <f t="shared" si="8"/>
        <v>#N/A</v>
      </c>
      <c r="AO131" s="62" t="e">
        <f t="shared" si="8"/>
        <v>#N/A</v>
      </c>
      <c r="AP131" s="62" t="e">
        <f t="shared" si="8"/>
        <v>#N/A</v>
      </c>
      <c r="AQ131" s="62" t="e">
        <f t="shared" si="8"/>
        <v>#N/A</v>
      </c>
      <c r="AR131" s="62" t="e">
        <f t="shared" si="8"/>
        <v>#N/A</v>
      </c>
      <c r="AS131" s="62" t="e">
        <f t="shared" si="8"/>
        <v>#N/A</v>
      </c>
      <c r="AT131" s="62" t="e">
        <f t="shared" si="8"/>
        <v>#N/A</v>
      </c>
      <c r="AU131" s="62" t="e">
        <f t="shared" si="8"/>
        <v>#N/A</v>
      </c>
      <c r="AV131" s="62" t="e">
        <f t="shared" si="8"/>
        <v>#N/A</v>
      </c>
      <c r="AW131" s="62" t="e">
        <f t="shared" si="8"/>
        <v>#N/A</v>
      </c>
      <c r="AX131" s="62" t="e">
        <f t="shared" si="8"/>
        <v>#N/A</v>
      </c>
      <c r="AY131" s="62" t="e">
        <f t="shared" si="8"/>
        <v>#N/A</v>
      </c>
      <c r="AZ131" s="62" t="e">
        <f t="shared" si="8"/>
        <v>#N/A</v>
      </c>
      <c r="BA131" s="62" t="e">
        <f t="shared" si="8"/>
        <v>#N/A</v>
      </c>
      <c r="BB131" s="62" t="e">
        <f t="shared" si="8"/>
        <v>#N/A</v>
      </c>
      <c r="BC131" s="62" t="e">
        <f t="shared" si="8"/>
        <v>#N/A</v>
      </c>
      <c r="BD131" s="62" t="e">
        <f t="shared" si="8"/>
        <v>#N/A</v>
      </c>
      <c r="BE131" s="62" t="e">
        <f t="shared" si="8"/>
        <v>#N/A</v>
      </c>
    </row>
    <row r="132" spans="2:60" s="13" customFormat="1" ht="14.25" hidden="1" customHeight="1" outlineLevel="1" thickTop="1" x14ac:dyDescent="0.25">
      <c r="M132" s="20"/>
      <c r="N132" s="20"/>
      <c r="R132" s="63"/>
      <c r="S132" s="21"/>
    </row>
    <row r="133" spans="2:60" s="48" customFormat="1" ht="14.25" hidden="1" customHeight="1" outlineLevel="1" x14ac:dyDescent="0.25">
      <c r="B133" s="54"/>
      <c r="C133" s="54" t="s">
        <v>40</v>
      </c>
      <c r="F133" s="55"/>
      <c r="G133" s="55"/>
      <c r="I133" s="55"/>
      <c r="M133" s="57" t="s">
        <v>5</v>
      </c>
      <c r="N133" s="57" t="s">
        <v>57</v>
      </c>
      <c r="O133" s="58"/>
      <c r="P133" s="59"/>
      <c r="Q133" s="60"/>
      <c r="R133" s="61">
        <f>+O134*(1+VAT)</f>
        <v>0</v>
      </c>
      <c r="S133" s="61" t="e">
        <f>+R133*(1+CPI)</f>
        <v>#N/A</v>
      </c>
      <c r="T133" s="61" t="e">
        <f t="shared" ref="T133:BE133" si="9">+S133*(1+CPI)</f>
        <v>#N/A</v>
      </c>
      <c r="U133" s="61" t="e">
        <f t="shared" si="9"/>
        <v>#N/A</v>
      </c>
      <c r="V133" s="61" t="e">
        <f t="shared" si="9"/>
        <v>#N/A</v>
      </c>
      <c r="W133" s="61" t="e">
        <f t="shared" si="9"/>
        <v>#N/A</v>
      </c>
      <c r="X133" s="61" t="e">
        <f t="shared" si="9"/>
        <v>#N/A</v>
      </c>
      <c r="Y133" s="61" t="e">
        <f t="shared" si="9"/>
        <v>#N/A</v>
      </c>
      <c r="Z133" s="61" t="e">
        <f t="shared" si="9"/>
        <v>#N/A</v>
      </c>
      <c r="AA133" s="61" t="e">
        <f t="shared" si="9"/>
        <v>#N/A</v>
      </c>
      <c r="AB133" s="61" t="e">
        <f t="shared" si="9"/>
        <v>#N/A</v>
      </c>
      <c r="AC133" s="61" t="e">
        <f t="shared" si="9"/>
        <v>#N/A</v>
      </c>
      <c r="AD133" s="61" t="e">
        <f t="shared" si="9"/>
        <v>#N/A</v>
      </c>
      <c r="AE133" s="61" t="e">
        <f t="shared" si="9"/>
        <v>#N/A</v>
      </c>
      <c r="AF133" s="61" t="e">
        <f t="shared" si="9"/>
        <v>#N/A</v>
      </c>
      <c r="AG133" s="61" t="e">
        <f t="shared" si="9"/>
        <v>#N/A</v>
      </c>
      <c r="AH133" s="61" t="e">
        <f t="shared" si="9"/>
        <v>#N/A</v>
      </c>
      <c r="AI133" s="61" t="e">
        <f t="shared" si="9"/>
        <v>#N/A</v>
      </c>
      <c r="AJ133" s="61" t="e">
        <f t="shared" si="9"/>
        <v>#N/A</v>
      </c>
      <c r="AK133" s="61" t="e">
        <f t="shared" si="9"/>
        <v>#N/A</v>
      </c>
      <c r="AL133" s="61" t="e">
        <f t="shared" si="9"/>
        <v>#N/A</v>
      </c>
      <c r="AM133" s="61" t="e">
        <f t="shared" si="9"/>
        <v>#N/A</v>
      </c>
      <c r="AN133" s="61" t="e">
        <f t="shared" si="9"/>
        <v>#N/A</v>
      </c>
      <c r="AO133" s="61" t="e">
        <f t="shared" si="9"/>
        <v>#N/A</v>
      </c>
      <c r="AP133" s="61" t="e">
        <f t="shared" si="9"/>
        <v>#N/A</v>
      </c>
      <c r="AQ133" s="61" t="e">
        <f t="shared" si="9"/>
        <v>#N/A</v>
      </c>
      <c r="AR133" s="61" t="e">
        <f t="shared" si="9"/>
        <v>#N/A</v>
      </c>
      <c r="AS133" s="61" t="e">
        <f t="shared" si="9"/>
        <v>#N/A</v>
      </c>
      <c r="AT133" s="61" t="e">
        <f t="shared" si="9"/>
        <v>#N/A</v>
      </c>
      <c r="AU133" s="61" t="e">
        <f t="shared" si="9"/>
        <v>#N/A</v>
      </c>
      <c r="AV133" s="61" t="e">
        <f t="shared" si="9"/>
        <v>#N/A</v>
      </c>
      <c r="AW133" s="61" t="e">
        <f t="shared" si="9"/>
        <v>#N/A</v>
      </c>
      <c r="AX133" s="61" t="e">
        <f>+AW133*(1+CPI)</f>
        <v>#N/A</v>
      </c>
      <c r="AY133" s="61" t="e">
        <f t="shared" si="9"/>
        <v>#N/A</v>
      </c>
      <c r="AZ133" s="61" t="e">
        <f t="shared" si="9"/>
        <v>#N/A</v>
      </c>
      <c r="BA133" s="61" t="e">
        <f t="shared" si="9"/>
        <v>#N/A</v>
      </c>
      <c r="BB133" s="61" t="e">
        <f t="shared" si="9"/>
        <v>#N/A</v>
      </c>
      <c r="BC133" s="61" t="e">
        <f t="shared" si="9"/>
        <v>#N/A</v>
      </c>
      <c r="BD133" s="61" t="e">
        <f t="shared" si="9"/>
        <v>#N/A</v>
      </c>
      <c r="BE133" s="61" t="e">
        <f t="shared" si="9"/>
        <v>#N/A</v>
      </c>
      <c r="BF133" s="15"/>
      <c r="BG133" s="15"/>
      <c r="BH133" s="15"/>
    </row>
    <row r="134" spans="2:60" s="7" customFormat="1" ht="14.25" hidden="1" customHeight="1" outlineLevel="1" x14ac:dyDescent="0.25">
      <c r="B134" s="28"/>
      <c r="D134" s="28" t="s">
        <v>10</v>
      </c>
      <c r="F134" s="28"/>
      <c r="G134" s="28"/>
      <c r="I134" s="28"/>
      <c r="M134" s="29" t="s">
        <v>7</v>
      </c>
      <c r="N134" s="29" t="s">
        <v>57</v>
      </c>
      <c r="O134" s="136">
        <f>+AK10</f>
        <v>0</v>
      </c>
      <c r="R134" s="34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1"/>
      <c r="BG134" s="31"/>
      <c r="BH134" s="31"/>
    </row>
    <row r="135" spans="2:60" s="7" customFormat="1" ht="14.25" hidden="1" customHeight="1" outlineLevel="1" x14ac:dyDescent="0.25">
      <c r="B135" s="28"/>
      <c r="D135" s="28"/>
      <c r="F135" s="28"/>
      <c r="G135" s="28"/>
      <c r="I135" s="28"/>
      <c r="M135" s="29"/>
      <c r="N135" s="29"/>
      <c r="O135" s="34"/>
      <c r="R135" s="34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1"/>
      <c r="BG135" s="31"/>
      <c r="BH135" s="31"/>
    </row>
    <row r="136" spans="2:60" s="48" customFormat="1" ht="14.25" hidden="1" customHeight="1" outlineLevel="1" x14ac:dyDescent="0.25">
      <c r="B136" s="54"/>
      <c r="C136" s="54" t="s">
        <v>41</v>
      </c>
      <c r="F136" s="55"/>
      <c r="G136" s="55"/>
      <c r="I136" s="55"/>
      <c r="M136" s="57" t="s">
        <v>5</v>
      </c>
      <c r="N136" s="57" t="s">
        <v>57</v>
      </c>
      <c r="O136" s="58"/>
      <c r="P136" s="59"/>
      <c r="Q136" s="60"/>
      <c r="R136" s="61">
        <f t="shared" ref="R136:BE136" si="10">+IFERROR(R137*R99/R138,0)*(1+VAT)</f>
        <v>0</v>
      </c>
      <c r="S136" s="61">
        <f t="shared" si="10"/>
        <v>0</v>
      </c>
      <c r="T136" s="61">
        <f t="shared" si="10"/>
        <v>0</v>
      </c>
      <c r="U136" s="61">
        <f t="shared" si="10"/>
        <v>0</v>
      </c>
      <c r="V136" s="61">
        <f t="shared" si="10"/>
        <v>0</v>
      </c>
      <c r="W136" s="61">
        <f t="shared" si="10"/>
        <v>0</v>
      </c>
      <c r="X136" s="61">
        <f t="shared" si="10"/>
        <v>0</v>
      </c>
      <c r="Y136" s="61">
        <f t="shared" si="10"/>
        <v>0</v>
      </c>
      <c r="Z136" s="61">
        <f t="shared" si="10"/>
        <v>0</v>
      </c>
      <c r="AA136" s="61">
        <f t="shared" si="10"/>
        <v>0</v>
      </c>
      <c r="AB136" s="61">
        <f t="shared" si="10"/>
        <v>0</v>
      </c>
      <c r="AC136" s="61">
        <f t="shared" si="10"/>
        <v>0</v>
      </c>
      <c r="AD136" s="61">
        <f t="shared" si="10"/>
        <v>0</v>
      </c>
      <c r="AE136" s="61">
        <f t="shared" si="10"/>
        <v>0</v>
      </c>
      <c r="AF136" s="61">
        <f t="shared" si="10"/>
        <v>0</v>
      </c>
      <c r="AG136" s="61">
        <f t="shared" si="10"/>
        <v>0</v>
      </c>
      <c r="AH136" s="61">
        <f t="shared" si="10"/>
        <v>0</v>
      </c>
      <c r="AI136" s="61">
        <f t="shared" si="10"/>
        <v>0</v>
      </c>
      <c r="AJ136" s="61">
        <f t="shared" si="10"/>
        <v>0</v>
      </c>
      <c r="AK136" s="61">
        <f t="shared" si="10"/>
        <v>0</v>
      </c>
      <c r="AL136" s="61">
        <f t="shared" si="10"/>
        <v>0</v>
      </c>
      <c r="AM136" s="61">
        <f t="shared" si="10"/>
        <v>0</v>
      </c>
      <c r="AN136" s="61">
        <f t="shared" si="10"/>
        <v>0</v>
      </c>
      <c r="AO136" s="61">
        <f t="shared" si="10"/>
        <v>0</v>
      </c>
      <c r="AP136" s="61">
        <f t="shared" si="10"/>
        <v>0</v>
      </c>
      <c r="AQ136" s="61">
        <f t="shared" si="10"/>
        <v>0</v>
      </c>
      <c r="AR136" s="61">
        <f t="shared" si="10"/>
        <v>0</v>
      </c>
      <c r="AS136" s="61">
        <f t="shared" si="10"/>
        <v>0</v>
      </c>
      <c r="AT136" s="61">
        <f t="shared" si="10"/>
        <v>0</v>
      </c>
      <c r="AU136" s="61">
        <f t="shared" si="10"/>
        <v>0</v>
      </c>
      <c r="AV136" s="61">
        <f t="shared" si="10"/>
        <v>0</v>
      </c>
      <c r="AW136" s="61">
        <f t="shared" si="10"/>
        <v>0</v>
      </c>
      <c r="AX136" s="61">
        <f t="shared" si="10"/>
        <v>0</v>
      </c>
      <c r="AY136" s="61">
        <f t="shared" si="10"/>
        <v>0</v>
      </c>
      <c r="AZ136" s="61">
        <f t="shared" si="10"/>
        <v>0</v>
      </c>
      <c r="BA136" s="61">
        <f t="shared" si="10"/>
        <v>0</v>
      </c>
      <c r="BB136" s="61">
        <f t="shared" si="10"/>
        <v>0</v>
      </c>
      <c r="BC136" s="61">
        <f t="shared" si="10"/>
        <v>0</v>
      </c>
      <c r="BD136" s="61">
        <f t="shared" si="10"/>
        <v>0</v>
      </c>
      <c r="BE136" s="61">
        <f t="shared" si="10"/>
        <v>0</v>
      </c>
      <c r="BF136" s="15"/>
      <c r="BG136" s="15"/>
      <c r="BH136" s="15"/>
    </row>
    <row r="137" spans="2:60" s="7" customFormat="1" ht="14.25" hidden="1" customHeight="1" outlineLevel="1" x14ac:dyDescent="0.25">
      <c r="B137" s="27"/>
      <c r="C137" s="27"/>
      <c r="D137" s="7" t="s">
        <v>43</v>
      </c>
      <c r="F137" s="28"/>
      <c r="G137" s="28"/>
      <c r="I137" s="28"/>
      <c r="M137" s="29" t="s">
        <v>7</v>
      </c>
      <c r="N137" s="29" t="s">
        <v>224</v>
      </c>
      <c r="O137" s="64"/>
      <c r="P137" s="65"/>
      <c r="Q137" s="13"/>
      <c r="R137" s="203">
        <f t="shared" ref="R137:BE137" si="11">+R73</f>
        <v>0</v>
      </c>
      <c r="S137" s="203">
        <f t="shared" si="11"/>
        <v>0</v>
      </c>
      <c r="T137" s="203">
        <f t="shared" si="11"/>
        <v>0</v>
      </c>
      <c r="U137" s="203">
        <f t="shared" si="11"/>
        <v>0</v>
      </c>
      <c r="V137" s="203">
        <f t="shared" si="11"/>
        <v>0</v>
      </c>
      <c r="W137" s="203">
        <f t="shared" si="11"/>
        <v>0</v>
      </c>
      <c r="X137" s="203">
        <f t="shared" si="11"/>
        <v>0</v>
      </c>
      <c r="Y137" s="203">
        <f t="shared" si="11"/>
        <v>0</v>
      </c>
      <c r="Z137" s="203">
        <f t="shared" si="11"/>
        <v>0</v>
      </c>
      <c r="AA137" s="203">
        <f t="shared" si="11"/>
        <v>0</v>
      </c>
      <c r="AB137" s="203">
        <f t="shared" si="11"/>
        <v>0</v>
      </c>
      <c r="AC137" s="203">
        <f t="shared" si="11"/>
        <v>0</v>
      </c>
      <c r="AD137" s="203">
        <f t="shared" si="11"/>
        <v>0</v>
      </c>
      <c r="AE137" s="203">
        <f t="shared" si="11"/>
        <v>0</v>
      </c>
      <c r="AF137" s="203">
        <f t="shared" si="11"/>
        <v>0</v>
      </c>
      <c r="AG137" s="203">
        <f t="shared" si="11"/>
        <v>0</v>
      </c>
      <c r="AH137" s="203">
        <f t="shared" si="11"/>
        <v>0</v>
      </c>
      <c r="AI137" s="203">
        <f t="shared" si="11"/>
        <v>0</v>
      </c>
      <c r="AJ137" s="203">
        <f t="shared" si="11"/>
        <v>0</v>
      </c>
      <c r="AK137" s="203">
        <f t="shared" si="11"/>
        <v>0</v>
      </c>
      <c r="AL137" s="203">
        <f t="shared" si="11"/>
        <v>0</v>
      </c>
      <c r="AM137" s="203">
        <f t="shared" si="11"/>
        <v>0</v>
      </c>
      <c r="AN137" s="203">
        <f t="shared" si="11"/>
        <v>0</v>
      </c>
      <c r="AO137" s="203">
        <f t="shared" si="11"/>
        <v>0</v>
      </c>
      <c r="AP137" s="203">
        <f t="shared" si="11"/>
        <v>0</v>
      </c>
      <c r="AQ137" s="203">
        <f t="shared" si="11"/>
        <v>0</v>
      </c>
      <c r="AR137" s="203">
        <f t="shared" si="11"/>
        <v>0</v>
      </c>
      <c r="AS137" s="203">
        <f t="shared" si="11"/>
        <v>0</v>
      </c>
      <c r="AT137" s="203">
        <f t="shared" si="11"/>
        <v>0</v>
      </c>
      <c r="AU137" s="203">
        <f t="shared" si="11"/>
        <v>0</v>
      </c>
      <c r="AV137" s="203">
        <f t="shared" si="11"/>
        <v>0</v>
      </c>
      <c r="AW137" s="203">
        <f t="shared" si="11"/>
        <v>0</v>
      </c>
      <c r="AX137" s="203">
        <f t="shared" si="11"/>
        <v>0</v>
      </c>
      <c r="AY137" s="203">
        <f t="shared" si="11"/>
        <v>0</v>
      </c>
      <c r="AZ137" s="203">
        <f t="shared" si="11"/>
        <v>0</v>
      </c>
      <c r="BA137" s="203">
        <f t="shared" si="11"/>
        <v>0</v>
      </c>
      <c r="BB137" s="203">
        <f t="shared" si="11"/>
        <v>0</v>
      </c>
      <c r="BC137" s="203">
        <f t="shared" si="11"/>
        <v>0</v>
      </c>
      <c r="BD137" s="203">
        <f t="shared" si="11"/>
        <v>0</v>
      </c>
      <c r="BE137" s="203">
        <f t="shared" si="11"/>
        <v>0</v>
      </c>
      <c r="BF137" s="19"/>
      <c r="BG137" s="19"/>
      <c r="BH137" s="19"/>
    </row>
    <row r="138" spans="2:60" s="7" customFormat="1" ht="14.25" hidden="1" customHeight="1" outlineLevel="1" x14ac:dyDescent="0.25">
      <c r="B138" s="28"/>
      <c r="C138" s="28"/>
      <c r="D138" s="10" t="s">
        <v>56</v>
      </c>
      <c r="F138" s="28"/>
      <c r="G138" s="28"/>
      <c r="I138" s="28"/>
      <c r="M138" s="29" t="s">
        <v>5</v>
      </c>
      <c r="N138" s="38" t="s">
        <v>8</v>
      </c>
      <c r="O138" s="42"/>
      <c r="R138" s="41">
        <f>+O139</f>
        <v>0</v>
      </c>
      <c r="S138" s="41">
        <f t="shared" ref="S138:BE138" si="12">+R138*(1-$O$140)</f>
        <v>0</v>
      </c>
      <c r="T138" s="41">
        <f t="shared" si="12"/>
        <v>0</v>
      </c>
      <c r="U138" s="41">
        <f t="shared" si="12"/>
        <v>0</v>
      </c>
      <c r="V138" s="41">
        <f t="shared" si="12"/>
        <v>0</v>
      </c>
      <c r="W138" s="41">
        <f t="shared" si="12"/>
        <v>0</v>
      </c>
      <c r="X138" s="41">
        <f t="shared" si="12"/>
        <v>0</v>
      </c>
      <c r="Y138" s="41">
        <f t="shared" si="12"/>
        <v>0</v>
      </c>
      <c r="Z138" s="41">
        <f t="shared" si="12"/>
        <v>0</v>
      </c>
      <c r="AA138" s="41">
        <f t="shared" si="12"/>
        <v>0</v>
      </c>
      <c r="AB138" s="41">
        <f t="shared" si="12"/>
        <v>0</v>
      </c>
      <c r="AC138" s="41">
        <f t="shared" si="12"/>
        <v>0</v>
      </c>
      <c r="AD138" s="41">
        <f t="shared" si="12"/>
        <v>0</v>
      </c>
      <c r="AE138" s="41">
        <f t="shared" si="12"/>
        <v>0</v>
      </c>
      <c r="AF138" s="41">
        <f t="shared" si="12"/>
        <v>0</v>
      </c>
      <c r="AG138" s="41">
        <f t="shared" si="12"/>
        <v>0</v>
      </c>
      <c r="AH138" s="41">
        <f t="shared" si="12"/>
        <v>0</v>
      </c>
      <c r="AI138" s="41">
        <f t="shared" si="12"/>
        <v>0</v>
      </c>
      <c r="AJ138" s="41">
        <f t="shared" si="12"/>
        <v>0</v>
      </c>
      <c r="AK138" s="41">
        <f t="shared" si="12"/>
        <v>0</v>
      </c>
      <c r="AL138" s="41">
        <f t="shared" si="12"/>
        <v>0</v>
      </c>
      <c r="AM138" s="41">
        <f t="shared" si="12"/>
        <v>0</v>
      </c>
      <c r="AN138" s="41">
        <f t="shared" si="12"/>
        <v>0</v>
      </c>
      <c r="AO138" s="41">
        <f t="shared" si="12"/>
        <v>0</v>
      </c>
      <c r="AP138" s="41">
        <f t="shared" si="12"/>
        <v>0</v>
      </c>
      <c r="AQ138" s="41">
        <f t="shared" si="12"/>
        <v>0</v>
      </c>
      <c r="AR138" s="41">
        <f t="shared" si="12"/>
        <v>0</v>
      </c>
      <c r="AS138" s="41">
        <f t="shared" si="12"/>
        <v>0</v>
      </c>
      <c r="AT138" s="41">
        <f t="shared" si="12"/>
        <v>0</v>
      </c>
      <c r="AU138" s="41">
        <f t="shared" si="12"/>
        <v>0</v>
      </c>
      <c r="AV138" s="41">
        <f t="shared" si="12"/>
        <v>0</v>
      </c>
      <c r="AW138" s="41">
        <f t="shared" si="12"/>
        <v>0</v>
      </c>
      <c r="AX138" s="41">
        <f>+AW138*(1-$O$140)</f>
        <v>0</v>
      </c>
      <c r="AY138" s="41">
        <f t="shared" si="12"/>
        <v>0</v>
      </c>
      <c r="AZ138" s="41">
        <f t="shared" si="12"/>
        <v>0</v>
      </c>
      <c r="BA138" s="41">
        <f t="shared" si="12"/>
        <v>0</v>
      </c>
      <c r="BB138" s="41">
        <f t="shared" si="12"/>
        <v>0</v>
      </c>
      <c r="BC138" s="41">
        <f t="shared" si="12"/>
        <v>0</v>
      </c>
      <c r="BD138" s="41">
        <f t="shared" si="12"/>
        <v>0</v>
      </c>
      <c r="BE138" s="41">
        <f t="shared" si="12"/>
        <v>0</v>
      </c>
      <c r="BF138" s="31"/>
      <c r="BG138" s="31"/>
      <c r="BH138" s="31"/>
    </row>
    <row r="139" spans="2:60" s="7" customFormat="1" ht="14.25" hidden="1" customHeight="1" outlineLevel="1" x14ac:dyDescent="0.25">
      <c r="B139" s="28"/>
      <c r="C139" s="28"/>
      <c r="E139" s="10" t="s">
        <v>82</v>
      </c>
      <c r="F139" s="28"/>
      <c r="G139" s="28"/>
      <c r="I139" s="28"/>
      <c r="M139" s="29" t="s">
        <v>7</v>
      </c>
      <c r="N139" s="38" t="s">
        <v>8</v>
      </c>
      <c r="O139" s="137">
        <f>+AF10</f>
        <v>0</v>
      </c>
      <c r="R139" s="39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1"/>
      <c r="BG139" s="31"/>
      <c r="BH139" s="31"/>
    </row>
    <row r="140" spans="2:60" s="7" customFormat="1" ht="14.25" hidden="1" customHeight="1" outlineLevel="1" x14ac:dyDescent="0.25">
      <c r="E140" s="7" t="s">
        <v>31</v>
      </c>
      <c r="M140" s="9" t="s">
        <v>36</v>
      </c>
      <c r="N140" s="11" t="s">
        <v>8</v>
      </c>
      <c r="O140" s="89">
        <v>0</v>
      </c>
      <c r="P140" s="23"/>
      <c r="BF140" s="19"/>
      <c r="BG140" s="19"/>
      <c r="BH140" s="19"/>
    </row>
    <row r="141" spans="2:60" s="7" customFormat="1" ht="14.25" hidden="1" customHeight="1" outlineLevel="1" x14ac:dyDescent="0.25">
      <c r="B141" s="28"/>
      <c r="C141" s="28"/>
      <c r="D141" s="10"/>
      <c r="F141" s="28"/>
      <c r="G141" s="28"/>
      <c r="I141" s="28"/>
      <c r="M141" s="29"/>
      <c r="N141" s="38"/>
      <c r="R141" s="39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1"/>
      <c r="BG141" s="31"/>
      <c r="BH141" s="31"/>
    </row>
    <row r="142" spans="2:60" s="48" customFormat="1" ht="14.25" hidden="1" customHeight="1" outlineLevel="1" x14ac:dyDescent="0.25">
      <c r="B142" s="54"/>
      <c r="C142" s="54" t="s">
        <v>42</v>
      </c>
      <c r="F142" s="55"/>
      <c r="G142" s="55"/>
      <c r="I142" s="55"/>
      <c r="M142" s="57" t="s">
        <v>5</v>
      </c>
      <c r="N142" s="57" t="s">
        <v>57</v>
      </c>
      <c r="O142" s="58"/>
      <c r="P142" s="59"/>
      <c r="Q142" s="60"/>
      <c r="R142" s="61">
        <f t="shared" ref="R142:BE142" si="13">+R143*R73*(1+VAT)</f>
        <v>0</v>
      </c>
      <c r="S142" s="61">
        <f t="shared" si="13"/>
        <v>0</v>
      </c>
      <c r="T142" s="61">
        <f t="shared" si="13"/>
        <v>0</v>
      </c>
      <c r="U142" s="61">
        <f t="shared" si="13"/>
        <v>0</v>
      </c>
      <c r="V142" s="61">
        <f t="shared" si="13"/>
        <v>0</v>
      </c>
      <c r="W142" s="61">
        <f t="shared" si="13"/>
        <v>0</v>
      </c>
      <c r="X142" s="61">
        <f t="shared" si="13"/>
        <v>0</v>
      </c>
      <c r="Y142" s="61">
        <f t="shared" si="13"/>
        <v>0</v>
      </c>
      <c r="Z142" s="61">
        <f t="shared" si="13"/>
        <v>0</v>
      </c>
      <c r="AA142" s="61">
        <f t="shared" si="13"/>
        <v>0</v>
      </c>
      <c r="AB142" s="61">
        <f t="shared" si="13"/>
        <v>0</v>
      </c>
      <c r="AC142" s="61">
        <f t="shared" si="13"/>
        <v>0</v>
      </c>
      <c r="AD142" s="61">
        <f t="shared" si="13"/>
        <v>0</v>
      </c>
      <c r="AE142" s="61">
        <f t="shared" si="13"/>
        <v>0</v>
      </c>
      <c r="AF142" s="61">
        <f t="shared" si="13"/>
        <v>0</v>
      </c>
      <c r="AG142" s="61">
        <f t="shared" si="13"/>
        <v>0</v>
      </c>
      <c r="AH142" s="61">
        <f t="shared" si="13"/>
        <v>0</v>
      </c>
      <c r="AI142" s="61">
        <f t="shared" si="13"/>
        <v>0</v>
      </c>
      <c r="AJ142" s="61">
        <f t="shared" si="13"/>
        <v>0</v>
      </c>
      <c r="AK142" s="61">
        <f t="shared" si="13"/>
        <v>0</v>
      </c>
      <c r="AL142" s="61">
        <f t="shared" si="13"/>
        <v>0</v>
      </c>
      <c r="AM142" s="61">
        <f t="shared" si="13"/>
        <v>0</v>
      </c>
      <c r="AN142" s="61">
        <f t="shared" si="13"/>
        <v>0</v>
      </c>
      <c r="AO142" s="61">
        <f t="shared" si="13"/>
        <v>0</v>
      </c>
      <c r="AP142" s="61">
        <f t="shared" si="13"/>
        <v>0</v>
      </c>
      <c r="AQ142" s="61">
        <f t="shared" si="13"/>
        <v>0</v>
      </c>
      <c r="AR142" s="61">
        <f t="shared" si="13"/>
        <v>0</v>
      </c>
      <c r="AS142" s="61">
        <f t="shared" si="13"/>
        <v>0</v>
      </c>
      <c r="AT142" s="61">
        <f t="shared" si="13"/>
        <v>0</v>
      </c>
      <c r="AU142" s="61">
        <f t="shared" si="13"/>
        <v>0</v>
      </c>
      <c r="AV142" s="61">
        <f t="shared" si="13"/>
        <v>0</v>
      </c>
      <c r="AW142" s="61">
        <f t="shared" si="13"/>
        <v>0</v>
      </c>
      <c r="AX142" s="61">
        <f t="shared" si="13"/>
        <v>0</v>
      </c>
      <c r="AY142" s="61">
        <f t="shared" si="13"/>
        <v>0</v>
      </c>
      <c r="AZ142" s="61">
        <f t="shared" si="13"/>
        <v>0</v>
      </c>
      <c r="BA142" s="61">
        <f t="shared" si="13"/>
        <v>0</v>
      </c>
      <c r="BB142" s="61">
        <f t="shared" si="13"/>
        <v>0</v>
      </c>
      <c r="BC142" s="61">
        <f t="shared" si="13"/>
        <v>0</v>
      </c>
      <c r="BD142" s="61">
        <f t="shared" si="13"/>
        <v>0</v>
      </c>
      <c r="BE142" s="61">
        <f t="shared" si="13"/>
        <v>0</v>
      </c>
      <c r="BF142" s="15"/>
      <c r="BG142" s="15"/>
      <c r="BH142" s="15"/>
    </row>
    <row r="143" spans="2:60" s="7" customFormat="1" ht="14.25" hidden="1" customHeight="1" outlineLevel="1" x14ac:dyDescent="0.25">
      <c r="B143" s="27"/>
      <c r="C143" s="27"/>
      <c r="D143" s="7" t="s">
        <v>45</v>
      </c>
      <c r="F143" s="28"/>
      <c r="G143" s="28"/>
      <c r="I143" s="28"/>
      <c r="M143" s="29" t="s">
        <v>5</v>
      </c>
      <c r="N143" s="29" t="s">
        <v>58</v>
      </c>
      <c r="O143" s="64"/>
      <c r="P143" s="65"/>
      <c r="Q143" s="13"/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>
        <v>0</v>
      </c>
      <c r="AP143" s="35">
        <v>0</v>
      </c>
      <c r="AQ143" s="35">
        <v>0</v>
      </c>
      <c r="AR143" s="35">
        <v>0</v>
      </c>
      <c r="AS143" s="35">
        <v>0</v>
      </c>
      <c r="AT143" s="35">
        <v>0</v>
      </c>
      <c r="AU143" s="35">
        <v>0</v>
      </c>
      <c r="AV143" s="35">
        <v>0</v>
      </c>
      <c r="AW143" s="35">
        <v>0</v>
      </c>
      <c r="AX143" s="35">
        <v>0</v>
      </c>
      <c r="AY143" s="35">
        <v>0</v>
      </c>
      <c r="AZ143" s="35">
        <v>0</v>
      </c>
      <c r="BA143" s="35">
        <v>0</v>
      </c>
      <c r="BB143" s="35">
        <v>0</v>
      </c>
      <c r="BC143" s="35">
        <v>0</v>
      </c>
      <c r="BD143" s="35">
        <v>0</v>
      </c>
      <c r="BE143" s="35">
        <v>0</v>
      </c>
      <c r="BF143" s="19"/>
      <c r="BG143" s="19"/>
      <c r="BH143" s="19"/>
    </row>
    <row r="144" spans="2:60" s="7" customFormat="1" ht="14.25" hidden="1" customHeight="1" outlineLevel="1" x14ac:dyDescent="0.25">
      <c r="B144" s="28"/>
      <c r="C144" s="28"/>
      <c r="D144" s="10"/>
      <c r="F144" s="28"/>
      <c r="G144" s="28"/>
      <c r="I144" s="28"/>
      <c r="M144" s="29"/>
      <c r="N144" s="38"/>
      <c r="R144" s="39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1"/>
      <c r="BG144" s="31"/>
      <c r="BH144" s="31"/>
    </row>
    <row r="145" spans="2:60" s="48" customFormat="1" ht="14.25" hidden="1" customHeight="1" outlineLevel="1" x14ac:dyDescent="0.25">
      <c r="B145" s="54"/>
      <c r="C145" s="54" t="s">
        <v>59</v>
      </c>
      <c r="F145" s="55"/>
      <c r="G145" s="55"/>
      <c r="I145" s="55"/>
      <c r="M145" s="57" t="s">
        <v>5</v>
      </c>
      <c r="N145" s="57" t="s">
        <v>57</v>
      </c>
      <c r="O145" s="58"/>
      <c r="P145" s="59"/>
      <c r="Q145" s="60"/>
      <c r="R145" s="71">
        <f>+R146+R151</f>
        <v>0</v>
      </c>
      <c r="S145" s="71">
        <f t="shared" ref="S145:BE145" si="14">+S146+S151</f>
        <v>0</v>
      </c>
      <c r="T145" s="71">
        <f t="shared" si="14"/>
        <v>0</v>
      </c>
      <c r="U145" s="71">
        <f t="shared" si="14"/>
        <v>0</v>
      </c>
      <c r="V145" s="71">
        <f t="shared" si="14"/>
        <v>0</v>
      </c>
      <c r="W145" s="71">
        <f t="shared" si="14"/>
        <v>0</v>
      </c>
      <c r="X145" s="71">
        <f t="shared" si="14"/>
        <v>0</v>
      </c>
      <c r="Y145" s="71">
        <f t="shared" si="14"/>
        <v>0</v>
      </c>
      <c r="Z145" s="71">
        <f t="shared" si="14"/>
        <v>0</v>
      </c>
      <c r="AA145" s="71">
        <f t="shared" si="14"/>
        <v>0</v>
      </c>
      <c r="AB145" s="71">
        <f t="shared" si="14"/>
        <v>0</v>
      </c>
      <c r="AC145" s="71">
        <f t="shared" si="14"/>
        <v>0</v>
      </c>
      <c r="AD145" s="71">
        <f t="shared" si="14"/>
        <v>0</v>
      </c>
      <c r="AE145" s="71">
        <f t="shared" si="14"/>
        <v>0</v>
      </c>
      <c r="AF145" s="71">
        <f t="shared" si="14"/>
        <v>0</v>
      </c>
      <c r="AG145" s="71">
        <f t="shared" si="14"/>
        <v>0</v>
      </c>
      <c r="AH145" s="71">
        <f t="shared" si="14"/>
        <v>0</v>
      </c>
      <c r="AI145" s="71">
        <f t="shared" si="14"/>
        <v>0</v>
      </c>
      <c r="AJ145" s="71">
        <f t="shared" si="14"/>
        <v>0</v>
      </c>
      <c r="AK145" s="71">
        <f t="shared" si="14"/>
        <v>0</v>
      </c>
      <c r="AL145" s="71">
        <f t="shared" si="14"/>
        <v>0</v>
      </c>
      <c r="AM145" s="71">
        <f t="shared" si="14"/>
        <v>0</v>
      </c>
      <c r="AN145" s="71">
        <f t="shared" si="14"/>
        <v>0</v>
      </c>
      <c r="AO145" s="71">
        <f t="shared" si="14"/>
        <v>0</v>
      </c>
      <c r="AP145" s="71">
        <f t="shared" si="14"/>
        <v>0</v>
      </c>
      <c r="AQ145" s="71">
        <f t="shared" si="14"/>
        <v>0</v>
      </c>
      <c r="AR145" s="71">
        <f t="shared" si="14"/>
        <v>0</v>
      </c>
      <c r="AS145" s="71">
        <f t="shared" si="14"/>
        <v>0</v>
      </c>
      <c r="AT145" s="71">
        <f t="shared" si="14"/>
        <v>0</v>
      </c>
      <c r="AU145" s="71">
        <f t="shared" si="14"/>
        <v>0</v>
      </c>
      <c r="AV145" s="71">
        <f t="shared" si="14"/>
        <v>0</v>
      </c>
      <c r="AW145" s="71">
        <f t="shared" si="14"/>
        <v>0</v>
      </c>
      <c r="AX145" s="71">
        <f t="shared" si="14"/>
        <v>0</v>
      </c>
      <c r="AY145" s="71">
        <f t="shared" si="14"/>
        <v>0</v>
      </c>
      <c r="AZ145" s="71">
        <f t="shared" si="14"/>
        <v>0</v>
      </c>
      <c r="BA145" s="71">
        <f t="shared" si="14"/>
        <v>0</v>
      </c>
      <c r="BB145" s="71">
        <f t="shared" si="14"/>
        <v>0</v>
      </c>
      <c r="BC145" s="71">
        <f t="shared" si="14"/>
        <v>0</v>
      </c>
      <c r="BD145" s="71">
        <f t="shared" si="14"/>
        <v>0</v>
      </c>
      <c r="BE145" s="71">
        <f t="shared" si="14"/>
        <v>0</v>
      </c>
      <c r="BF145" s="15"/>
      <c r="BG145" s="15"/>
      <c r="BH145" s="15"/>
    </row>
    <row r="146" spans="2:60" s="7" customFormat="1" ht="14.25" hidden="1" customHeight="1" outlineLevel="1" x14ac:dyDescent="0.25">
      <c r="B146" s="28"/>
      <c r="C146" s="28"/>
      <c r="D146" s="10" t="s">
        <v>60</v>
      </c>
      <c r="F146" s="28"/>
      <c r="G146" s="28"/>
      <c r="I146" s="28"/>
      <c r="M146" s="29" t="s">
        <v>5</v>
      </c>
      <c r="N146" s="38" t="s">
        <v>57</v>
      </c>
      <c r="R146" s="69">
        <f t="shared" ref="R146:BE146" si="15">+IF(R$58&lt;=$O150,R$99*-R147,0)</f>
        <v>0</v>
      </c>
      <c r="S146" s="69">
        <f t="shared" si="15"/>
        <v>0</v>
      </c>
      <c r="T146" s="69">
        <f t="shared" si="15"/>
        <v>0</v>
      </c>
      <c r="U146" s="69">
        <f t="shared" si="15"/>
        <v>0</v>
      </c>
      <c r="V146" s="69">
        <f t="shared" si="15"/>
        <v>0</v>
      </c>
      <c r="W146" s="69">
        <f t="shared" si="15"/>
        <v>0</v>
      </c>
      <c r="X146" s="69">
        <f t="shared" si="15"/>
        <v>0</v>
      </c>
      <c r="Y146" s="69">
        <f t="shared" si="15"/>
        <v>0</v>
      </c>
      <c r="Z146" s="69">
        <f t="shared" si="15"/>
        <v>0</v>
      </c>
      <c r="AA146" s="69">
        <f t="shared" si="15"/>
        <v>0</v>
      </c>
      <c r="AB146" s="69">
        <f t="shared" si="15"/>
        <v>0</v>
      </c>
      <c r="AC146" s="69">
        <f t="shared" si="15"/>
        <v>0</v>
      </c>
      <c r="AD146" s="69">
        <f t="shared" si="15"/>
        <v>0</v>
      </c>
      <c r="AE146" s="69">
        <f t="shared" si="15"/>
        <v>0</v>
      </c>
      <c r="AF146" s="69">
        <f t="shared" si="15"/>
        <v>0</v>
      </c>
      <c r="AG146" s="69">
        <f t="shared" si="15"/>
        <v>0</v>
      </c>
      <c r="AH146" s="69">
        <f t="shared" si="15"/>
        <v>0</v>
      </c>
      <c r="AI146" s="69">
        <f t="shared" si="15"/>
        <v>0</v>
      </c>
      <c r="AJ146" s="69">
        <f t="shared" si="15"/>
        <v>0</v>
      </c>
      <c r="AK146" s="69">
        <f t="shared" si="15"/>
        <v>0</v>
      </c>
      <c r="AL146" s="69">
        <f t="shared" si="15"/>
        <v>0</v>
      </c>
      <c r="AM146" s="69">
        <f t="shared" si="15"/>
        <v>0</v>
      </c>
      <c r="AN146" s="69">
        <f t="shared" si="15"/>
        <v>0</v>
      </c>
      <c r="AO146" s="69">
        <f t="shared" si="15"/>
        <v>0</v>
      </c>
      <c r="AP146" s="69">
        <f t="shared" si="15"/>
        <v>0</v>
      </c>
      <c r="AQ146" s="69">
        <f t="shared" si="15"/>
        <v>0</v>
      </c>
      <c r="AR146" s="69">
        <f t="shared" si="15"/>
        <v>0</v>
      </c>
      <c r="AS146" s="69">
        <f t="shared" si="15"/>
        <v>0</v>
      </c>
      <c r="AT146" s="69">
        <f t="shared" si="15"/>
        <v>0</v>
      </c>
      <c r="AU146" s="69">
        <f t="shared" si="15"/>
        <v>0</v>
      </c>
      <c r="AV146" s="69">
        <f t="shared" si="15"/>
        <v>0</v>
      </c>
      <c r="AW146" s="69">
        <f t="shared" si="15"/>
        <v>0</v>
      </c>
      <c r="AX146" s="69">
        <f t="shared" si="15"/>
        <v>0</v>
      </c>
      <c r="AY146" s="69">
        <f t="shared" si="15"/>
        <v>0</v>
      </c>
      <c r="AZ146" s="69">
        <f t="shared" si="15"/>
        <v>0</v>
      </c>
      <c r="BA146" s="69">
        <f t="shared" si="15"/>
        <v>0</v>
      </c>
      <c r="BB146" s="69">
        <f t="shared" si="15"/>
        <v>0</v>
      </c>
      <c r="BC146" s="69">
        <f t="shared" si="15"/>
        <v>0</v>
      </c>
      <c r="BD146" s="69">
        <f t="shared" si="15"/>
        <v>0</v>
      </c>
      <c r="BE146" s="69">
        <f t="shared" si="15"/>
        <v>0</v>
      </c>
      <c r="BF146" s="31"/>
      <c r="BG146" s="31"/>
      <c r="BH146" s="31"/>
    </row>
    <row r="147" spans="2:60" s="7" customFormat="1" ht="14.25" hidden="1" customHeight="1" outlineLevel="1" x14ac:dyDescent="0.25">
      <c r="B147" s="28"/>
      <c r="C147" s="28"/>
      <c r="D147" s="10"/>
      <c r="E147" s="7" t="s">
        <v>68</v>
      </c>
      <c r="F147" s="28"/>
      <c r="G147" s="28"/>
      <c r="I147" s="28"/>
      <c r="M147" s="29" t="s">
        <v>5</v>
      </c>
      <c r="N147" s="38" t="s">
        <v>44</v>
      </c>
      <c r="O147" s="31"/>
      <c r="R147" s="70">
        <f>+O148</f>
        <v>0</v>
      </c>
      <c r="S147" s="70">
        <f>+R147*(1+$O$149)</f>
        <v>0</v>
      </c>
      <c r="T147" s="70">
        <f>+S147*(1+$O$149)</f>
        <v>0</v>
      </c>
      <c r="U147" s="70">
        <f t="shared" ref="U147:BE147" si="16">+T147*(1+$O$149)</f>
        <v>0</v>
      </c>
      <c r="V147" s="70">
        <f t="shared" si="16"/>
        <v>0</v>
      </c>
      <c r="W147" s="70">
        <f t="shared" si="16"/>
        <v>0</v>
      </c>
      <c r="X147" s="70">
        <f t="shared" si="16"/>
        <v>0</v>
      </c>
      <c r="Y147" s="70">
        <f t="shared" si="16"/>
        <v>0</v>
      </c>
      <c r="Z147" s="70">
        <f t="shared" si="16"/>
        <v>0</v>
      </c>
      <c r="AA147" s="70">
        <f t="shared" si="16"/>
        <v>0</v>
      </c>
      <c r="AB147" s="70">
        <f t="shared" si="16"/>
        <v>0</v>
      </c>
      <c r="AC147" s="70">
        <f t="shared" si="16"/>
        <v>0</v>
      </c>
      <c r="AD147" s="70">
        <f t="shared" si="16"/>
        <v>0</v>
      </c>
      <c r="AE147" s="70">
        <f t="shared" si="16"/>
        <v>0</v>
      </c>
      <c r="AF147" s="70">
        <f t="shared" si="16"/>
        <v>0</v>
      </c>
      <c r="AG147" s="70">
        <f t="shared" si="16"/>
        <v>0</v>
      </c>
      <c r="AH147" s="70">
        <f t="shared" si="16"/>
        <v>0</v>
      </c>
      <c r="AI147" s="70">
        <f t="shared" si="16"/>
        <v>0</v>
      </c>
      <c r="AJ147" s="70">
        <f t="shared" si="16"/>
        <v>0</v>
      </c>
      <c r="AK147" s="70">
        <f t="shared" si="16"/>
        <v>0</v>
      </c>
      <c r="AL147" s="70">
        <f t="shared" si="16"/>
        <v>0</v>
      </c>
      <c r="AM147" s="70">
        <f t="shared" si="16"/>
        <v>0</v>
      </c>
      <c r="AN147" s="70">
        <f t="shared" si="16"/>
        <v>0</v>
      </c>
      <c r="AO147" s="70">
        <f t="shared" si="16"/>
        <v>0</v>
      </c>
      <c r="AP147" s="70">
        <f t="shared" si="16"/>
        <v>0</v>
      </c>
      <c r="AQ147" s="70">
        <f t="shared" si="16"/>
        <v>0</v>
      </c>
      <c r="AR147" s="70">
        <f t="shared" si="16"/>
        <v>0</v>
      </c>
      <c r="AS147" s="70">
        <f t="shared" si="16"/>
        <v>0</v>
      </c>
      <c r="AT147" s="70">
        <f t="shared" si="16"/>
        <v>0</v>
      </c>
      <c r="AU147" s="70">
        <f t="shared" si="16"/>
        <v>0</v>
      </c>
      <c r="AV147" s="70">
        <f t="shared" si="16"/>
        <v>0</v>
      </c>
      <c r="AW147" s="70">
        <f t="shared" si="16"/>
        <v>0</v>
      </c>
      <c r="AX147" s="70">
        <f>+AW147*(1+$O$149)</f>
        <v>0</v>
      </c>
      <c r="AY147" s="70">
        <f t="shared" si="16"/>
        <v>0</v>
      </c>
      <c r="AZ147" s="70">
        <f t="shared" si="16"/>
        <v>0</v>
      </c>
      <c r="BA147" s="70">
        <f t="shared" si="16"/>
        <v>0</v>
      </c>
      <c r="BB147" s="70">
        <f t="shared" si="16"/>
        <v>0</v>
      </c>
      <c r="BC147" s="70">
        <f t="shared" si="16"/>
        <v>0</v>
      </c>
      <c r="BD147" s="70">
        <f>+BC147*(1+$O$149)</f>
        <v>0</v>
      </c>
      <c r="BE147" s="70">
        <f t="shared" si="16"/>
        <v>0</v>
      </c>
      <c r="BF147" s="31"/>
      <c r="BG147" s="31"/>
      <c r="BH147" s="31"/>
    </row>
    <row r="148" spans="2:60" s="7" customFormat="1" ht="14.25" hidden="1" customHeight="1" outlineLevel="1" x14ac:dyDescent="0.25">
      <c r="B148" s="28"/>
      <c r="C148" s="28"/>
      <c r="D148" s="10"/>
      <c r="F148" s="28" t="s">
        <v>69</v>
      </c>
      <c r="G148" s="28"/>
      <c r="I148" s="28"/>
      <c r="M148" s="29" t="s">
        <v>7</v>
      </c>
      <c r="N148" s="38" t="s">
        <v>44</v>
      </c>
      <c r="O148" s="134">
        <f>+IF(UserType="Regulatory body",0,AK12)</f>
        <v>0</v>
      </c>
      <c r="R148" s="39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1"/>
      <c r="BG148" s="31"/>
      <c r="BH148" s="31"/>
    </row>
    <row r="149" spans="2:60" s="7" customFormat="1" ht="14.25" hidden="1" customHeight="1" outlineLevel="1" x14ac:dyDescent="0.25">
      <c r="B149" s="28"/>
      <c r="C149" s="28"/>
      <c r="D149" s="10"/>
      <c r="F149" s="7" t="s">
        <v>63</v>
      </c>
      <c r="G149" s="28"/>
      <c r="I149" s="28"/>
      <c r="M149" s="29" t="s">
        <v>7</v>
      </c>
      <c r="N149" s="38" t="s">
        <v>8</v>
      </c>
      <c r="O149" s="133">
        <f>+IF(UserType="Regulatory body",0,AK13)</f>
        <v>0</v>
      </c>
      <c r="R149" s="39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1"/>
      <c r="BG149" s="31"/>
      <c r="BH149" s="31"/>
    </row>
    <row r="150" spans="2:60" s="7" customFormat="1" ht="14.25" hidden="1" customHeight="1" outlineLevel="1" x14ac:dyDescent="0.25">
      <c r="B150" s="28"/>
      <c r="C150" s="28"/>
      <c r="D150" s="10"/>
      <c r="E150" s="7" t="s">
        <v>62</v>
      </c>
      <c r="F150" s="28"/>
      <c r="G150" s="28"/>
      <c r="I150" s="28"/>
      <c r="M150" s="29" t="s">
        <v>7</v>
      </c>
      <c r="N150" s="38" t="s">
        <v>28</v>
      </c>
      <c r="O150" s="139">
        <f>+IF(UserType="Regulatory body",0,AK14)</f>
        <v>0</v>
      </c>
      <c r="R150" s="39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1"/>
      <c r="BG150" s="31"/>
      <c r="BH150" s="31"/>
    </row>
    <row r="151" spans="2:60" s="7" customFormat="1" ht="14.25" hidden="1" customHeight="1" outlineLevel="1" x14ac:dyDescent="0.25">
      <c r="B151" s="28"/>
      <c r="C151" s="28"/>
      <c r="D151" s="10" t="s">
        <v>61</v>
      </c>
      <c r="F151" s="28"/>
      <c r="G151" s="28"/>
      <c r="I151" s="28"/>
      <c r="M151" s="29" t="s">
        <v>5</v>
      </c>
      <c r="N151" s="38" t="s">
        <v>57</v>
      </c>
      <c r="O151" s="31"/>
      <c r="R151" s="69">
        <f t="shared" ref="R151:BE151" si="17">+IF(R$58&lt;=$O155,R$99*-R152,0)</f>
        <v>0</v>
      </c>
      <c r="S151" s="69">
        <f t="shared" si="17"/>
        <v>0</v>
      </c>
      <c r="T151" s="69">
        <f t="shared" si="17"/>
        <v>0</v>
      </c>
      <c r="U151" s="69">
        <f t="shared" si="17"/>
        <v>0</v>
      </c>
      <c r="V151" s="69">
        <f t="shared" si="17"/>
        <v>0</v>
      </c>
      <c r="W151" s="69">
        <f t="shared" si="17"/>
        <v>0</v>
      </c>
      <c r="X151" s="69">
        <f t="shared" si="17"/>
        <v>0</v>
      </c>
      <c r="Y151" s="69">
        <f t="shared" si="17"/>
        <v>0</v>
      </c>
      <c r="Z151" s="69">
        <f t="shared" si="17"/>
        <v>0</v>
      </c>
      <c r="AA151" s="69">
        <f t="shared" si="17"/>
        <v>0</v>
      </c>
      <c r="AB151" s="69">
        <f t="shared" si="17"/>
        <v>0</v>
      </c>
      <c r="AC151" s="69">
        <f t="shared" si="17"/>
        <v>0</v>
      </c>
      <c r="AD151" s="69">
        <f t="shared" si="17"/>
        <v>0</v>
      </c>
      <c r="AE151" s="69">
        <f t="shared" si="17"/>
        <v>0</v>
      </c>
      <c r="AF151" s="69">
        <f t="shared" si="17"/>
        <v>0</v>
      </c>
      <c r="AG151" s="69">
        <f t="shared" si="17"/>
        <v>0</v>
      </c>
      <c r="AH151" s="69">
        <f t="shared" si="17"/>
        <v>0</v>
      </c>
      <c r="AI151" s="69">
        <f t="shared" si="17"/>
        <v>0</v>
      </c>
      <c r="AJ151" s="69">
        <f t="shared" si="17"/>
        <v>0</v>
      </c>
      <c r="AK151" s="69">
        <f t="shared" si="17"/>
        <v>0</v>
      </c>
      <c r="AL151" s="69">
        <f t="shared" si="17"/>
        <v>0</v>
      </c>
      <c r="AM151" s="69">
        <f t="shared" si="17"/>
        <v>0</v>
      </c>
      <c r="AN151" s="69">
        <f t="shared" si="17"/>
        <v>0</v>
      </c>
      <c r="AO151" s="69">
        <f t="shared" si="17"/>
        <v>0</v>
      </c>
      <c r="AP151" s="69">
        <f t="shared" si="17"/>
        <v>0</v>
      </c>
      <c r="AQ151" s="69">
        <f t="shared" si="17"/>
        <v>0</v>
      </c>
      <c r="AR151" s="69">
        <f t="shared" si="17"/>
        <v>0</v>
      </c>
      <c r="AS151" s="69">
        <f t="shared" si="17"/>
        <v>0</v>
      </c>
      <c r="AT151" s="69">
        <f t="shared" si="17"/>
        <v>0</v>
      </c>
      <c r="AU151" s="69">
        <f t="shared" si="17"/>
        <v>0</v>
      </c>
      <c r="AV151" s="69">
        <f t="shared" si="17"/>
        <v>0</v>
      </c>
      <c r="AW151" s="69">
        <f t="shared" si="17"/>
        <v>0</v>
      </c>
      <c r="AX151" s="69">
        <f t="shared" si="17"/>
        <v>0</v>
      </c>
      <c r="AY151" s="69">
        <f t="shared" si="17"/>
        <v>0</v>
      </c>
      <c r="AZ151" s="69">
        <f t="shared" si="17"/>
        <v>0</v>
      </c>
      <c r="BA151" s="69">
        <f t="shared" si="17"/>
        <v>0</v>
      </c>
      <c r="BB151" s="69">
        <f t="shared" si="17"/>
        <v>0</v>
      </c>
      <c r="BC151" s="69">
        <f t="shared" si="17"/>
        <v>0</v>
      </c>
      <c r="BD151" s="69">
        <f t="shared" si="17"/>
        <v>0</v>
      </c>
      <c r="BE151" s="69">
        <f t="shared" si="17"/>
        <v>0</v>
      </c>
      <c r="BF151" s="31"/>
      <c r="BG151" s="31"/>
      <c r="BH151" s="31"/>
    </row>
    <row r="152" spans="2:60" s="7" customFormat="1" ht="14.25" hidden="1" customHeight="1" outlineLevel="1" x14ac:dyDescent="0.25">
      <c r="B152" s="28"/>
      <c r="C152" s="28"/>
      <c r="D152" s="10"/>
      <c r="E152" s="7" t="s">
        <v>70</v>
      </c>
      <c r="F152" s="28"/>
      <c r="G152" s="28"/>
      <c r="I152" s="28"/>
      <c r="M152" s="29" t="s">
        <v>5</v>
      </c>
      <c r="N152" s="38" t="s">
        <v>44</v>
      </c>
      <c r="O152" s="31"/>
      <c r="R152" s="70">
        <f>+O153</f>
        <v>0</v>
      </c>
      <c r="S152" s="70">
        <f>+R152*(1+$O$154)</f>
        <v>0</v>
      </c>
      <c r="T152" s="70">
        <f t="shared" ref="T152:BE152" si="18">+S152*(1+$O$154)</f>
        <v>0</v>
      </c>
      <c r="U152" s="70">
        <f t="shared" si="18"/>
        <v>0</v>
      </c>
      <c r="V152" s="70">
        <f t="shared" si="18"/>
        <v>0</v>
      </c>
      <c r="W152" s="70">
        <f t="shared" si="18"/>
        <v>0</v>
      </c>
      <c r="X152" s="70">
        <f t="shared" si="18"/>
        <v>0</v>
      </c>
      <c r="Y152" s="70">
        <f t="shared" si="18"/>
        <v>0</v>
      </c>
      <c r="Z152" s="70">
        <f t="shared" si="18"/>
        <v>0</v>
      </c>
      <c r="AA152" s="70">
        <f t="shared" si="18"/>
        <v>0</v>
      </c>
      <c r="AB152" s="70">
        <f t="shared" si="18"/>
        <v>0</v>
      </c>
      <c r="AC152" s="70">
        <f t="shared" si="18"/>
        <v>0</v>
      </c>
      <c r="AD152" s="70">
        <f t="shared" si="18"/>
        <v>0</v>
      </c>
      <c r="AE152" s="70">
        <f t="shared" si="18"/>
        <v>0</v>
      </c>
      <c r="AF152" s="70">
        <f t="shared" si="18"/>
        <v>0</v>
      </c>
      <c r="AG152" s="70">
        <f t="shared" si="18"/>
        <v>0</v>
      </c>
      <c r="AH152" s="70">
        <f t="shared" si="18"/>
        <v>0</v>
      </c>
      <c r="AI152" s="70">
        <f t="shared" si="18"/>
        <v>0</v>
      </c>
      <c r="AJ152" s="70">
        <f t="shared" si="18"/>
        <v>0</v>
      </c>
      <c r="AK152" s="70">
        <f t="shared" si="18"/>
        <v>0</v>
      </c>
      <c r="AL152" s="70">
        <f t="shared" si="18"/>
        <v>0</v>
      </c>
      <c r="AM152" s="70">
        <f t="shared" si="18"/>
        <v>0</v>
      </c>
      <c r="AN152" s="70">
        <f t="shared" si="18"/>
        <v>0</v>
      </c>
      <c r="AO152" s="70">
        <f t="shared" si="18"/>
        <v>0</v>
      </c>
      <c r="AP152" s="70">
        <f t="shared" si="18"/>
        <v>0</v>
      </c>
      <c r="AQ152" s="70">
        <f t="shared" si="18"/>
        <v>0</v>
      </c>
      <c r="AR152" s="70">
        <f t="shared" si="18"/>
        <v>0</v>
      </c>
      <c r="AS152" s="70">
        <f t="shared" si="18"/>
        <v>0</v>
      </c>
      <c r="AT152" s="70">
        <f t="shared" si="18"/>
        <v>0</v>
      </c>
      <c r="AU152" s="70">
        <f t="shared" si="18"/>
        <v>0</v>
      </c>
      <c r="AV152" s="70">
        <f t="shared" si="18"/>
        <v>0</v>
      </c>
      <c r="AW152" s="70">
        <f t="shared" si="18"/>
        <v>0</v>
      </c>
      <c r="AX152" s="70">
        <f>+AW152*(1+$O$154)</f>
        <v>0</v>
      </c>
      <c r="AY152" s="70">
        <f t="shared" si="18"/>
        <v>0</v>
      </c>
      <c r="AZ152" s="70">
        <f t="shared" si="18"/>
        <v>0</v>
      </c>
      <c r="BA152" s="70">
        <f t="shared" si="18"/>
        <v>0</v>
      </c>
      <c r="BB152" s="70">
        <f t="shared" si="18"/>
        <v>0</v>
      </c>
      <c r="BC152" s="70">
        <f t="shared" si="18"/>
        <v>0</v>
      </c>
      <c r="BD152" s="70">
        <f t="shared" si="18"/>
        <v>0</v>
      </c>
      <c r="BE152" s="70">
        <f t="shared" si="18"/>
        <v>0</v>
      </c>
      <c r="BF152" s="31"/>
      <c r="BG152" s="31"/>
      <c r="BH152" s="31"/>
    </row>
    <row r="153" spans="2:60" s="7" customFormat="1" ht="14.25" hidden="1" customHeight="1" outlineLevel="1" x14ac:dyDescent="0.25">
      <c r="B153" s="28"/>
      <c r="C153" s="28"/>
      <c r="D153" s="10"/>
      <c r="F153" s="28" t="s">
        <v>71</v>
      </c>
      <c r="G153" s="28"/>
      <c r="I153" s="28"/>
      <c r="M153" s="29" t="s">
        <v>7</v>
      </c>
      <c r="N153" s="38" t="s">
        <v>44</v>
      </c>
      <c r="O153" s="134">
        <f>+IF(UserType="Corporation",AK15,0)</f>
        <v>0</v>
      </c>
      <c r="R153" s="39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1"/>
      <c r="BG153" s="31"/>
      <c r="BH153" s="31"/>
    </row>
    <row r="154" spans="2:60" s="7" customFormat="1" ht="14.25" hidden="1" customHeight="1" outlineLevel="1" x14ac:dyDescent="0.25">
      <c r="B154" s="28"/>
      <c r="C154" s="28"/>
      <c r="D154" s="10"/>
      <c r="F154" s="7" t="s">
        <v>65</v>
      </c>
      <c r="G154" s="28"/>
      <c r="I154" s="28"/>
      <c r="M154" s="29" t="s">
        <v>7</v>
      </c>
      <c r="N154" s="38" t="s">
        <v>8</v>
      </c>
      <c r="O154" s="133">
        <f>+IF(UserType="Corporation",AK16,0)</f>
        <v>0</v>
      </c>
      <c r="R154" s="39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1"/>
      <c r="BG154" s="31"/>
      <c r="BH154" s="31"/>
    </row>
    <row r="155" spans="2:60" s="7" customFormat="1" ht="14.25" hidden="1" customHeight="1" outlineLevel="1" x14ac:dyDescent="0.25">
      <c r="B155" s="28"/>
      <c r="C155" s="28"/>
      <c r="D155" s="10"/>
      <c r="E155" s="7" t="s">
        <v>64</v>
      </c>
      <c r="F155" s="28"/>
      <c r="G155" s="28"/>
      <c r="I155" s="28"/>
      <c r="M155" s="29" t="s">
        <v>7</v>
      </c>
      <c r="N155" s="38" t="s">
        <v>28</v>
      </c>
      <c r="O155" s="139">
        <f>+IF(UserType="Corporation",AK17,0)</f>
        <v>0</v>
      </c>
      <c r="R155" s="39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1"/>
      <c r="BG155" s="31"/>
      <c r="BH155" s="31"/>
    </row>
    <row r="156" spans="2:60" s="10" customFormat="1" ht="13.5" hidden="1" outlineLevel="1" thickBot="1" x14ac:dyDescent="0.3">
      <c r="M156" s="38"/>
      <c r="N156" s="38"/>
      <c r="O156" s="42"/>
    </row>
    <row r="157" spans="2:60" s="24" customFormat="1" ht="14.25" hidden="1" customHeight="1" outlineLevel="1" thickTop="1" thickBot="1" x14ac:dyDescent="0.3">
      <c r="B157" s="24" t="s">
        <v>106</v>
      </c>
      <c r="M157" s="25" t="s">
        <v>5</v>
      </c>
      <c r="N157" s="25" t="s">
        <v>57</v>
      </c>
      <c r="R157" s="73">
        <f>+R162+R159</f>
        <v>0</v>
      </c>
      <c r="S157" s="73" t="e">
        <f t="shared" ref="S157:BE157" si="19">+S162+S159</f>
        <v>#N/A</v>
      </c>
      <c r="T157" s="73" t="e">
        <f t="shared" si="19"/>
        <v>#N/A</v>
      </c>
      <c r="U157" s="73" t="e">
        <f t="shared" si="19"/>
        <v>#N/A</v>
      </c>
      <c r="V157" s="73" t="e">
        <f t="shared" si="19"/>
        <v>#N/A</v>
      </c>
      <c r="W157" s="73" t="e">
        <f t="shared" si="19"/>
        <v>#N/A</v>
      </c>
      <c r="X157" s="73" t="e">
        <f t="shared" si="19"/>
        <v>#N/A</v>
      </c>
      <c r="Y157" s="73" t="e">
        <f t="shared" si="19"/>
        <v>#N/A</v>
      </c>
      <c r="Z157" s="73" t="e">
        <f t="shared" si="19"/>
        <v>#N/A</v>
      </c>
      <c r="AA157" s="73" t="e">
        <f t="shared" si="19"/>
        <v>#N/A</v>
      </c>
      <c r="AB157" s="73" t="e">
        <f t="shared" si="19"/>
        <v>#N/A</v>
      </c>
      <c r="AC157" s="73" t="e">
        <f t="shared" si="19"/>
        <v>#N/A</v>
      </c>
      <c r="AD157" s="73" t="e">
        <f t="shared" si="19"/>
        <v>#N/A</v>
      </c>
      <c r="AE157" s="73" t="e">
        <f t="shared" si="19"/>
        <v>#N/A</v>
      </c>
      <c r="AF157" s="73" t="e">
        <f t="shared" si="19"/>
        <v>#N/A</v>
      </c>
      <c r="AG157" s="73" t="e">
        <f t="shared" si="19"/>
        <v>#N/A</v>
      </c>
      <c r="AH157" s="73" t="e">
        <f t="shared" si="19"/>
        <v>#N/A</v>
      </c>
      <c r="AI157" s="73" t="e">
        <f t="shared" si="19"/>
        <v>#N/A</v>
      </c>
      <c r="AJ157" s="73" t="e">
        <f t="shared" si="19"/>
        <v>#N/A</v>
      </c>
      <c r="AK157" s="73" t="e">
        <f t="shared" si="19"/>
        <v>#N/A</v>
      </c>
      <c r="AL157" s="73" t="e">
        <f t="shared" si="19"/>
        <v>#N/A</v>
      </c>
      <c r="AM157" s="73" t="e">
        <f t="shared" si="19"/>
        <v>#N/A</v>
      </c>
      <c r="AN157" s="73" t="e">
        <f t="shared" si="19"/>
        <v>#N/A</v>
      </c>
      <c r="AO157" s="73" t="e">
        <f t="shared" si="19"/>
        <v>#N/A</v>
      </c>
      <c r="AP157" s="73" t="e">
        <f t="shared" si="19"/>
        <v>#N/A</v>
      </c>
      <c r="AQ157" s="73" t="e">
        <f t="shared" si="19"/>
        <v>#N/A</v>
      </c>
      <c r="AR157" s="73" t="e">
        <f t="shared" si="19"/>
        <v>#N/A</v>
      </c>
      <c r="AS157" s="73" t="e">
        <f t="shared" si="19"/>
        <v>#N/A</v>
      </c>
      <c r="AT157" s="73" t="e">
        <f t="shared" si="19"/>
        <v>#N/A</v>
      </c>
      <c r="AU157" s="73" t="e">
        <f t="shared" si="19"/>
        <v>#N/A</v>
      </c>
      <c r="AV157" s="73" t="e">
        <f t="shared" si="19"/>
        <v>#N/A</v>
      </c>
      <c r="AW157" s="73" t="e">
        <f t="shared" si="19"/>
        <v>#N/A</v>
      </c>
      <c r="AX157" s="73" t="e">
        <f t="shared" si="19"/>
        <v>#N/A</v>
      </c>
      <c r="AY157" s="73" t="e">
        <f t="shared" si="19"/>
        <v>#N/A</v>
      </c>
      <c r="AZ157" s="73" t="e">
        <f t="shared" si="19"/>
        <v>#N/A</v>
      </c>
      <c r="BA157" s="73" t="e">
        <f t="shared" si="19"/>
        <v>#N/A</v>
      </c>
      <c r="BB157" s="73" t="e">
        <f t="shared" si="19"/>
        <v>#N/A</v>
      </c>
      <c r="BC157" s="73" t="e">
        <f t="shared" si="19"/>
        <v>#N/A</v>
      </c>
      <c r="BD157" s="73" t="e">
        <f t="shared" si="19"/>
        <v>#N/A</v>
      </c>
      <c r="BE157" s="73" t="e">
        <f t="shared" si="19"/>
        <v>#N/A</v>
      </c>
    </row>
    <row r="158" spans="2:60" s="13" customFormat="1" ht="14.25" hidden="1" customHeight="1" outlineLevel="1" thickTop="1" x14ac:dyDescent="0.25">
      <c r="M158" s="20"/>
      <c r="N158" s="20"/>
      <c r="R158" s="63"/>
      <c r="S158" s="21"/>
    </row>
    <row r="159" spans="2:60" s="48" customFormat="1" ht="14.25" hidden="1" customHeight="1" outlineLevel="1" x14ac:dyDescent="0.25">
      <c r="B159" s="54"/>
      <c r="C159" s="54" t="s">
        <v>115</v>
      </c>
      <c r="F159" s="55"/>
      <c r="G159" s="55"/>
      <c r="I159" s="55"/>
      <c r="M159" s="57"/>
      <c r="N159" s="57"/>
      <c r="O159" s="58"/>
      <c r="P159" s="59"/>
      <c r="Q159" s="60"/>
      <c r="R159" s="61">
        <f t="shared" ref="R159:BE159" si="20">-R160*TR</f>
        <v>0</v>
      </c>
      <c r="S159" s="61" t="e">
        <f t="shared" si="20"/>
        <v>#N/A</v>
      </c>
      <c r="T159" s="61" t="e">
        <f t="shared" si="20"/>
        <v>#N/A</v>
      </c>
      <c r="U159" s="61" t="e">
        <f t="shared" si="20"/>
        <v>#N/A</v>
      </c>
      <c r="V159" s="61" t="e">
        <f t="shared" si="20"/>
        <v>#N/A</v>
      </c>
      <c r="W159" s="61" t="e">
        <f t="shared" si="20"/>
        <v>#N/A</v>
      </c>
      <c r="X159" s="61" t="e">
        <f t="shared" si="20"/>
        <v>#N/A</v>
      </c>
      <c r="Y159" s="61" t="e">
        <f t="shared" si="20"/>
        <v>#N/A</v>
      </c>
      <c r="Z159" s="61" t="e">
        <f t="shared" si="20"/>
        <v>#N/A</v>
      </c>
      <c r="AA159" s="61" t="e">
        <f t="shared" si="20"/>
        <v>#N/A</v>
      </c>
      <c r="AB159" s="61" t="e">
        <f t="shared" si="20"/>
        <v>#N/A</v>
      </c>
      <c r="AC159" s="61" t="e">
        <f t="shared" si="20"/>
        <v>#N/A</v>
      </c>
      <c r="AD159" s="61" t="e">
        <f t="shared" si="20"/>
        <v>#N/A</v>
      </c>
      <c r="AE159" s="61" t="e">
        <f t="shared" si="20"/>
        <v>#N/A</v>
      </c>
      <c r="AF159" s="61" t="e">
        <f t="shared" si="20"/>
        <v>#N/A</v>
      </c>
      <c r="AG159" s="61" t="e">
        <f t="shared" si="20"/>
        <v>#N/A</v>
      </c>
      <c r="AH159" s="61" t="e">
        <f t="shared" si="20"/>
        <v>#N/A</v>
      </c>
      <c r="AI159" s="61" t="e">
        <f t="shared" si="20"/>
        <v>#N/A</v>
      </c>
      <c r="AJ159" s="61" t="e">
        <f t="shared" si="20"/>
        <v>#N/A</v>
      </c>
      <c r="AK159" s="61" t="e">
        <f t="shared" si="20"/>
        <v>#N/A</v>
      </c>
      <c r="AL159" s="61" t="e">
        <f t="shared" si="20"/>
        <v>#N/A</v>
      </c>
      <c r="AM159" s="61" t="e">
        <f t="shared" si="20"/>
        <v>#N/A</v>
      </c>
      <c r="AN159" s="61" t="e">
        <f t="shared" si="20"/>
        <v>#N/A</v>
      </c>
      <c r="AO159" s="61" t="e">
        <f t="shared" si="20"/>
        <v>#N/A</v>
      </c>
      <c r="AP159" s="61" t="e">
        <f t="shared" si="20"/>
        <v>#N/A</v>
      </c>
      <c r="AQ159" s="61" t="e">
        <f t="shared" si="20"/>
        <v>#N/A</v>
      </c>
      <c r="AR159" s="61" t="e">
        <f t="shared" si="20"/>
        <v>#N/A</v>
      </c>
      <c r="AS159" s="61" t="e">
        <f t="shared" si="20"/>
        <v>#N/A</v>
      </c>
      <c r="AT159" s="61" t="e">
        <f t="shared" si="20"/>
        <v>#N/A</v>
      </c>
      <c r="AU159" s="61" t="e">
        <f t="shared" si="20"/>
        <v>#N/A</v>
      </c>
      <c r="AV159" s="61" t="e">
        <f t="shared" si="20"/>
        <v>#N/A</v>
      </c>
      <c r="AW159" s="61" t="e">
        <f t="shared" si="20"/>
        <v>#N/A</v>
      </c>
      <c r="AX159" s="61" t="e">
        <f t="shared" si="20"/>
        <v>#N/A</v>
      </c>
      <c r="AY159" s="61" t="e">
        <f t="shared" si="20"/>
        <v>#N/A</v>
      </c>
      <c r="AZ159" s="61" t="e">
        <f t="shared" si="20"/>
        <v>#N/A</v>
      </c>
      <c r="BA159" s="61" t="e">
        <f t="shared" si="20"/>
        <v>#N/A</v>
      </c>
      <c r="BB159" s="61" t="e">
        <f t="shared" si="20"/>
        <v>#N/A</v>
      </c>
      <c r="BC159" s="61" t="e">
        <f t="shared" si="20"/>
        <v>#N/A</v>
      </c>
      <c r="BD159" s="61" t="e">
        <f t="shared" si="20"/>
        <v>#N/A</v>
      </c>
      <c r="BE159" s="61" t="e">
        <f t="shared" si="20"/>
        <v>#N/A</v>
      </c>
      <c r="BF159" s="15"/>
      <c r="BG159" s="15"/>
      <c r="BH159" s="15"/>
    </row>
    <row r="160" spans="2:60" s="7" customFormat="1" ht="14.25" hidden="1" customHeight="1" outlineLevel="1" x14ac:dyDescent="0.25">
      <c r="D160" s="7" t="s">
        <v>114</v>
      </c>
      <c r="M160" s="8" t="s">
        <v>5</v>
      </c>
      <c r="N160" s="8" t="s">
        <v>57</v>
      </c>
      <c r="R160" s="91">
        <f t="shared" ref="R160:BE160" si="21">R133+R136+R142</f>
        <v>0</v>
      </c>
      <c r="S160" s="91" t="e">
        <f t="shared" si="21"/>
        <v>#N/A</v>
      </c>
      <c r="T160" s="91" t="e">
        <f t="shared" si="21"/>
        <v>#N/A</v>
      </c>
      <c r="U160" s="91" t="e">
        <f t="shared" si="21"/>
        <v>#N/A</v>
      </c>
      <c r="V160" s="91" t="e">
        <f t="shared" si="21"/>
        <v>#N/A</v>
      </c>
      <c r="W160" s="91" t="e">
        <f t="shared" si="21"/>
        <v>#N/A</v>
      </c>
      <c r="X160" s="91" t="e">
        <f t="shared" si="21"/>
        <v>#N/A</v>
      </c>
      <c r="Y160" s="91" t="e">
        <f t="shared" si="21"/>
        <v>#N/A</v>
      </c>
      <c r="Z160" s="91" t="e">
        <f t="shared" si="21"/>
        <v>#N/A</v>
      </c>
      <c r="AA160" s="91" t="e">
        <f t="shared" si="21"/>
        <v>#N/A</v>
      </c>
      <c r="AB160" s="91" t="e">
        <f t="shared" si="21"/>
        <v>#N/A</v>
      </c>
      <c r="AC160" s="91" t="e">
        <f t="shared" si="21"/>
        <v>#N/A</v>
      </c>
      <c r="AD160" s="91" t="e">
        <f t="shared" si="21"/>
        <v>#N/A</v>
      </c>
      <c r="AE160" s="91" t="e">
        <f t="shared" si="21"/>
        <v>#N/A</v>
      </c>
      <c r="AF160" s="91" t="e">
        <f t="shared" si="21"/>
        <v>#N/A</v>
      </c>
      <c r="AG160" s="91" t="e">
        <f t="shared" si="21"/>
        <v>#N/A</v>
      </c>
      <c r="AH160" s="91" t="e">
        <f t="shared" si="21"/>
        <v>#N/A</v>
      </c>
      <c r="AI160" s="91" t="e">
        <f t="shared" si="21"/>
        <v>#N/A</v>
      </c>
      <c r="AJ160" s="91" t="e">
        <f t="shared" si="21"/>
        <v>#N/A</v>
      </c>
      <c r="AK160" s="91" t="e">
        <f t="shared" si="21"/>
        <v>#N/A</v>
      </c>
      <c r="AL160" s="91" t="e">
        <f t="shared" si="21"/>
        <v>#N/A</v>
      </c>
      <c r="AM160" s="91" t="e">
        <f t="shared" si="21"/>
        <v>#N/A</v>
      </c>
      <c r="AN160" s="91" t="e">
        <f t="shared" si="21"/>
        <v>#N/A</v>
      </c>
      <c r="AO160" s="91" t="e">
        <f t="shared" si="21"/>
        <v>#N/A</v>
      </c>
      <c r="AP160" s="91" t="e">
        <f t="shared" si="21"/>
        <v>#N/A</v>
      </c>
      <c r="AQ160" s="91" t="e">
        <f t="shared" si="21"/>
        <v>#N/A</v>
      </c>
      <c r="AR160" s="91" t="e">
        <f t="shared" si="21"/>
        <v>#N/A</v>
      </c>
      <c r="AS160" s="91" t="e">
        <f t="shared" si="21"/>
        <v>#N/A</v>
      </c>
      <c r="AT160" s="91" t="e">
        <f t="shared" si="21"/>
        <v>#N/A</v>
      </c>
      <c r="AU160" s="91" t="e">
        <f t="shared" si="21"/>
        <v>#N/A</v>
      </c>
      <c r="AV160" s="91" t="e">
        <f t="shared" si="21"/>
        <v>#N/A</v>
      </c>
      <c r="AW160" s="91" t="e">
        <f t="shared" si="21"/>
        <v>#N/A</v>
      </c>
      <c r="AX160" s="91" t="e">
        <f t="shared" si="21"/>
        <v>#N/A</v>
      </c>
      <c r="AY160" s="91" t="e">
        <f t="shared" si="21"/>
        <v>#N/A</v>
      </c>
      <c r="AZ160" s="91" t="e">
        <f t="shared" si="21"/>
        <v>#N/A</v>
      </c>
      <c r="BA160" s="91" t="e">
        <f t="shared" si="21"/>
        <v>#N/A</v>
      </c>
      <c r="BB160" s="91" t="e">
        <f t="shared" si="21"/>
        <v>#N/A</v>
      </c>
      <c r="BC160" s="91" t="e">
        <f t="shared" si="21"/>
        <v>#N/A</v>
      </c>
      <c r="BD160" s="91" t="e">
        <f t="shared" si="21"/>
        <v>#N/A</v>
      </c>
      <c r="BE160" s="91" t="e">
        <f t="shared" si="21"/>
        <v>#N/A</v>
      </c>
    </row>
    <row r="161" spans="1:60" s="13" customFormat="1" ht="14.25" hidden="1" customHeight="1" outlineLevel="1" x14ac:dyDescent="0.25">
      <c r="M161" s="20"/>
      <c r="N161" s="20"/>
      <c r="R161" s="63"/>
      <c r="S161" s="21"/>
    </row>
    <row r="162" spans="1:60" s="48" customFormat="1" ht="14.25" hidden="1" customHeight="1" outlineLevel="1" x14ac:dyDescent="0.25">
      <c r="B162" s="54"/>
      <c r="C162" s="54" t="s">
        <v>34</v>
      </c>
      <c r="F162" s="55"/>
      <c r="G162" s="55"/>
      <c r="I162" s="55"/>
      <c r="M162" s="57"/>
      <c r="N162" s="57"/>
      <c r="O162" s="58"/>
      <c r="P162" s="59"/>
      <c r="Q162" s="60"/>
      <c r="R162" s="61">
        <f t="shared" ref="R162:BE162" si="22">+R166*TR</f>
        <v>0</v>
      </c>
      <c r="S162" s="61">
        <f t="shared" si="22"/>
        <v>0</v>
      </c>
      <c r="T162" s="61">
        <f t="shared" si="22"/>
        <v>0</v>
      </c>
      <c r="U162" s="61">
        <f t="shared" si="22"/>
        <v>0</v>
      </c>
      <c r="V162" s="61">
        <f t="shared" si="22"/>
        <v>0</v>
      </c>
      <c r="W162" s="61">
        <f t="shared" si="22"/>
        <v>0</v>
      </c>
      <c r="X162" s="61">
        <f t="shared" si="22"/>
        <v>0</v>
      </c>
      <c r="Y162" s="61">
        <f t="shared" si="22"/>
        <v>0</v>
      </c>
      <c r="Z162" s="61">
        <f t="shared" si="22"/>
        <v>0</v>
      </c>
      <c r="AA162" s="61">
        <f t="shared" si="22"/>
        <v>0</v>
      </c>
      <c r="AB162" s="61">
        <f t="shared" si="22"/>
        <v>0</v>
      </c>
      <c r="AC162" s="61">
        <f t="shared" si="22"/>
        <v>0</v>
      </c>
      <c r="AD162" s="61">
        <f t="shared" si="22"/>
        <v>0</v>
      </c>
      <c r="AE162" s="61">
        <f t="shared" si="22"/>
        <v>0</v>
      </c>
      <c r="AF162" s="61">
        <f t="shared" si="22"/>
        <v>0</v>
      </c>
      <c r="AG162" s="61">
        <f t="shared" si="22"/>
        <v>0</v>
      </c>
      <c r="AH162" s="61">
        <f t="shared" si="22"/>
        <v>0</v>
      </c>
      <c r="AI162" s="61">
        <f t="shared" si="22"/>
        <v>0</v>
      </c>
      <c r="AJ162" s="61">
        <f t="shared" si="22"/>
        <v>0</v>
      </c>
      <c r="AK162" s="61">
        <f t="shared" si="22"/>
        <v>0</v>
      </c>
      <c r="AL162" s="61">
        <f t="shared" si="22"/>
        <v>0</v>
      </c>
      <c r="AM162" s="61">
        <f t="shared" si="22"/>
        <v>0</v>
      </c>
      <c r="AN162" s="61">
        <f t="shared" si="22"/>
        <v>0</v>
      </c>
      <c r="AO162" s="61">
        <f t="shared" si="22"/>
        <v>0</v>
      </c>
      <c r="AP162" s="61">
        <f t="shared" si="22"/>
        <v>0</v>
      </c>
      <c r="AQ162" s="61">
        <f t="shared" si="22"/>
        <v>0</v>
      </c>
      <c r="AR162" s="61">
        <f t="shared" si="22"/>
        <v>0</v>
      </c>
      <c r="AS162" s="61">
        <f t="shared" si="22"/>
        <v>0</v>
      </c>
      <c r="AT162" s="61">
        <f t="shared" si="22"/>
        <v>0</v>
      </c>
      <c r="AU162" s="61">
        <f t="shared" si="22"/>
        <v>0</v>
      </c>
      <c r="AV162" s="61">
        <f t="shared" si="22"/>
        <v>0</v>
      </c>
      <c r="AW162" s="61">
        <f t="shared" si="22"/>
        <v>0</v>
      </c>
      <c r="AX162" s="61">
        <f t="shared" si="22"/>
        <v>0</v>
      </c>
      <c r="AY162" s="61">
        <f t="shared" si="22"/>
        <v>0</v>
      </c>
      <c r="AZ162" s="61">
        <f t="shared" si="22"/>
        <v>0</v>
      </c>
      <c r="BA162" s="61">
        <f t="shared" si="22"/>
        <v>0</v>
      </c>
      <c r="BB162" s="61">
        <f t="shared" si="22"/>
        <v>0</v>
      </c>
      <c r="BC162" s="61">
        <f t="shared" si="22"/>
        <v>0</v>
      </c>
      <c r="BD162" s="61">
        <f t="shared" si="22"/>
        <v>0</v>
      </c>
      <c r="BE162" s="61">
        <f t="shared" si="22"/>
        <v>0</v>
      </c>
      <c r="BF162" s="15"/>
      <c r="BG162" s="15"/>
      <c r="BH162" s="15"/>
    </row>
    <row r="163" spans="1:60" s="7" customFormat="1" ht="14.25" hidden="1" customHeight="1" outlineLevel="1" x14ac:dyDescent="0.25">
      <c r="B163" s="27"/>
      <c r="D163" s="10" t="s">
        <v>12</v>
      </c>
      <c r="E163" s="10"/>
      <c r="F163" s="10"/>
      <c r="G163" s="10"/>
      <c r="H163" s="10"/>
      <c r="I163" s="10"/>
      <c r="J163" s="10"/>
      <c r="K163" s="10"/>
      <c r="L163" s="10"/>
      <c r="M163" s="38" t="s">
        <v>5</v>
      </c>
      <c r="N163" s="38" t="s">
        <v>13</v>
      </c>
      <c r="O163" s="42" t="str">
        <f>+IF(ROUND($O$121*TR+SUM($R$162:$BE$162),0)=0,"OK","ERROR")</f>
        <v>OK</v>
      </c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19"/>
      <c r="BG163" s="19"/>
      <c r="BH163" s="19"/>
    </row>
    <row r="164" spans="1:60" s="7" customFormat="1" ht="14.25" hidden="1" customHeight="1" outlineLevel="1" x14ac:dyDescent="0.25">
      <c r="B164" s="27"/>
      <c r="D164" s="28" t="s">
        <v>15</v>
      </c>
      <c r="F164" s="28"/>
      <c r="G164" s="28"/>
      <c r="I164" s="28"/>
      <c r="M164" s="29" t="s">
        <v>7</v>
      </c>
      <c r="N164" s="29" t="s">
        <v>14</v>
      </c>
      <c r="O164" s="139">
        <f>+AF15</f>
        <v>0</v>
      </c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19"/>
      <c r="BG164" s="19"/>
      <c r="BH164" s="19"/>
    </row>
    <row r="165" spans="1:60" s="7" customFormat="1" ht="14.25" hidden="1" customHeight="1" outlineLevel="1" x14ac:dyDescent="0.25">
      <c r="B165" s="27"/>
      <c r="D165" s="28" t="s">
        <v>112</v>
      </c>
      <c r="F165" s="28"/>
      <c r="G165" s="28"/>
      <c r="I165" s="28"/>
      <c r="M165" s="29" t="s">
        <v>188</v>
      </c>
      <c r="N165" s="29" t="s">
        <v>13</v>
      </c>
      <c r="O165" s="131" t="s">
        <v>118</v>
      </c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19"/>
      <c r="BG165" s="19"/>
      <c r="BH165" s="19"/>
    </row>
    <row r="166" spans="1:60" s="7" customFormat="1" ht="14.25" hidden="1" customHeight="1" outlineLevel="1" x14ac:dyDescent="0.25">
      <c r="B166" s="27"/>
      <c r="D166" s="28" t="s">
        <v>109</v>
      </c>
      <c r="F166" s="28"/>
      <c r="G166" s="28"/>
      <c r="I166" s="28"/>
      <c r="M166" s="29" t="s">
        <v>5</v>
      </c>
      <c r="N166" s="29" t="s">
        <v>57</v>
      </c>
      <c r="R166" s="35">
        <f t="shared" ref="R166:BE166" si="23">+IF(R$58&lt;=$O$164,-$O$121/$O$164,0)</f>
        <v>0</v>
      </c>
      <c r="S166" s="35">
        <f t="shared" si="23"/>
        <v>0</v>
      </c>
      <c r="T166" s="35">
        <f t="shared" si="23"/>
        <v>0</v>
      </c>
      <c r="U166" s="35">
        <f t="shared" si="23"/>
        <v>0</v>
      </c>
      <c r="V166" s="35">
        <f t="shared" si="23"/>
        <v>0</v>
      </c>
      <c r="W166" s="35">
        <f t="shared" si="23"/>
        <v>0</v>
      </c>
      <c r="X166" s="35">
        <f t="shared" si="23"/>
        <v>0</v>
      </c>
      <c r="Y166" s="35">
        <f t="shared" si="23"/>
        <v>0</v>
      </c>
      <c r="Z166" s="35">
        <f t="shared" si="23"/>
        <v>0</v>
      </c>
      <c r="AA166" s="35">
        <f t="shared" si="23"/>
        <v>0</v>
      </c>
      <c r="AB166" s="35">
        <f t="shared" si="23"/>
        <v>0</v>
      </c>
      <c r="AC166" s="35">
        <f t="shared" si="23"/>
        <v>0</v>
      </c>
      <c r="AD166" s="35">
        <f t="shared" si="23"/>
        <v>0</v>
      </c>
      <c r="AE166" s="35">
        <f t="shared" si="23"/>
        <v>0</v>
      </c>
      <c r="AF166" s="35">
        <f t="shared" si="23"/>
        <v>0</v>
      </c>
      <c r="AG166" s="35">
        <f t="shared" si="23"/>
        <v>0</v>
      </c>
      <c r="AH166" s="35">
        <f t="shared" si="23"/>
        <v>0</v>
      </c>
      <c r="AI166" s="35">
        <f t="shared" si="23"/>
        <v>0</v>
      </c>
      <c r="AJ166" s="35">
        <f t="shared" si="23"/>
        <v>0</v>
      </c>
      <c r="AK166" s="35">
        <f t="shared" si="23"/>
        <v>0</v>
      </c>
      <c r="AL166" s="35">
        <f t="shared" si="23"/>
        <v>0</v>
      </c>
      <c r="AM166" s="35">
        <f t="shared" si="23"/>
        <v>0</v>
      </c>
      <c r="AN166" s="35">
        <f t="shared" si="23"/>
        <v>0</v>
      </c>
      <c r="AO166" s="35">
        <f t="shared" si="23"/>
        <v>0</v>
      </c>
      <c r="AP166" s="35">
        <f t="shared" si="23"/>
        <v>0</v>
      </c>
      <c r="AQ166" s="35">
        <f t="shared" si="23"/>
        <v>0</v>
      </c>
      <c r="AR166" s="35">
        <f t="shared" si="23"/>
        <v>0</v>
      </c>
      <c r="AS166" s="35">
        <f t="shared" si="23"/>
        <v>0</v>
      </c>
      <c r="AT166" s="35">
        <f t="shared" si="23"/>
        <v>0</v>
      </c>
      <c r="AU166" s="35">
        <f t="shared" si="23"/>
        <v>0</v>
      </c>
      <c r="AV166" s="35">
        <f t="shared" si="23"/>
        <v>0</v>
      </c>
      <c r="AW166" s="35">
        <f t="shared" si="23"/>
        <v>0</v>
      </c>
      <c r="AX166" s="35">
        <f t="shared" si="23"/>
        <v>0</v>
      </c>
      <c r="AY166" s="35">
        <f t="shared" si="23"/>
        <v>0</v>
      </c>
      <c r="AZ166" s="35">
        <f t="shared" si="23"/>
        <v>0</v>
      </c>
      <c r="BA166" s="35">
        <f t="shared" si="23"/>
        <v>0</v>
      </c>
      <c r="BB166" s="35">
        <f t="shared" si="23"/>
        <v>0</v>
      </c>
      <c r="BC166" s="35">
        <f t="shared" si="23"/>
        <v>0</v>
      </c>
      <c r="BD166" s="35">
        <f t="shared" si="23"/>
        <v>0</v>
      </c>
      <c r="BE166" s="35">
        <f t="shared" si="23"/>
        <v>0</v>
      </c>
      <c r="BF166" s="19"/>
      <c r="BG166" s="19"/>
      <c r="BH166" s="19"/>
    </row>
    <row r="167" spans="1:60" s="7" customFormat="1" ht="13.5" hidden="1" outlineLevel="1" thickBot="1" x14ac:dyDescent="0.3">
      <c r="B167" s="43"/>
      <c r="C167" s="43"/>
      <c r="E167" s="43"/>
      <c r="F167" s="43"/>
      <c r="G167" s="43"/>
      <c r="I167" s="43"/>
      <c r="M167" s="29"/>
      <c r="N167" s="29"/>
      <c r="BF167" s="19"/>
      <c r="BG167" s="19"/>
      <c r="BH167" s="19"/>
    </row>
    <row r="168" spans="1:60" s="24" customFormat="1" ht="14.25" hidden="1" customHeight="1" outlineLevel="1" thickTop="1" thickBot="1" x14ac:dyDescent="0.3">
      <c r="B168" s="24" t="s">
        <v>72</v>
      </c>
      <c r="M168" s="25" t="s">
        <v>5</v>
      </c>
      <c r="N168" s="25" t="s">
        <v>23</v>
      </c>
      <c r="R168" s="73">
        <f t="shared" ref="R168:BE168" ca="1" si="24">+IF(R58=EconLT,SUM(OFFSET(S169,,,,TechLT-EconLT)),0)</f>
        <v>0</v>
      </c>
      <c r="S168" s="73">
        <f t="shared" ca="1" si="24"/>
        <v>0</v>
      </c>
      <c r="T168" s="73">
        <f t="shared" ca="1" si="24"/>
        <v>0</v>
      </c>
      <c r="U168" s="73">
        <f t="shared" ca="1" si="24"/>
        <v>0</v>
      </c>
      <c r="V168" s="73">
        <f t="shared" ca="1" si="24"/>
        <v>0</v>
      </c>
      <c r="W168" s="73">
        <f t="shared" ca="1" si="24"/>
        <v>0</v>
      </c>
      <c r="X168" s="73">
        <f t="shared" ca="1" si="24"/>
        <v>0</v>
      </c>
      <c r="Y168" s="73">
        <f t="shared" ca="1" si="24"/>
        <v>0</v>
      </c>
      <c r="Z168" s="73">
        <f t="shared" ca="1" si="24"/>
        <v>0</v>
      </c>
      <c r="AA168" s="73">
        <f t="shared" ca="1" si="24"/>
        <v>0</v>
      </c>
      <c r="AB168" s="73">
        <f t="shared" ca="1" si="24"/>
        <v>0</v>
      </c>
      <c r="AC168" s="73">
        <f t="shared" ca="1" si="24"/>
        <v>0</v>
      </c>
      <c r="AD168" s="73">
        <f t="shared" ca="1" si="24"/>
        <v>0</v>
      </c>
      <c r="AE168" s="73">
        <f t="shared" ca="1" si="24"/>
        <v>0</v>
      </c>
      <c r="AF168" s="73">
        <f t="shared" ca="1" si="24"/>
        <v>0</v>
      </c>
      <c r="AG168" s="73">
        <f t="shared" ca="1" si="24"/>
        <v>0</v>
      </c>
      <c r="AH168" s="73">
        <f t="shared" ca="1" si="24"/>
        <v>0</v>
      </c>
      <c r="AI168" s="73">
        <f t="shared" ca="1" si="24"/>
        <v>0</v>
      </c>
      <c r="AJ168" s="73">
        <f t="shared" ca="1" si="24"/>
        <v>0</v>
      </c>
      <c r="AK168" s="73" t="e">
        <f t="shared" ca="1" si="24"/>
        <v>#REF!</v>
      </c>
      <c r="AL168" s="73">
        <f t="shared" ca="1" si="24"/>
        <v>0</v>
      </c>
      <c r="AM168" s="73">
        <f t="shared" ca="1" si="24"/>
        <v>0</v>
      </c>
      <c r="AN168" s="73">
        <f t="shared" ca="1" si="24"/>
        <v>0</v>
      </c>
      <c r="AO168" s="73">
        <f t="shared" ca="1" si="24"/>
        <v>0</v>
      </c>
      <c r="AP168" s="73">
        <f t="shared" ca="1" si="24"/>
        <v>0</v>
      </c>
      <c r="AQ168" s="73">
        <f t="shared" ca="1" si="24"/>
        <v>0</v>
      </c>
      <c r="AR168" s="73">
        <f t="shared" ca="1" si="24"/>
        <v>0</v>
      </c>
      <c r="AS168" s="73">
        <f t="shared" ca="1" si="24"/>
        <v>0</v>
      </c>
      <c r="AT168" s="73">
        <f t="shared" ca="1" si="24"/>
        <v>0</v>
      </c>
      <c r="AU168" s="73">
        <f t="shared" ca="1" si="24"/>
        <v>0</v>
      </c>
      <c r="AV168" s="73">
        <f t="shared" ca="1" si="24"/>
        <v>0</v>
      </c>
      <c r="AW168" s="73">
        <f t="shared" ca="1" si="24"/>
        <v>0</v>
      </c>
      <c r="AX168" s="73">
        <f t="shared" ca="1" si="24"/>
        <v>0</v>
      </c>
      <c r="AY168" s="73">
        <f t="shared" ca="1" si="24"/>
        <v>0</v>
      </c>
      <c r="AZ168" s="73">
        <f t="shared" ca="1" si="24"/>
        <v>0</v>
      </c>
      <c r="BA168" s="73">
        <f t="shared" ca="1" si="24"/>
        <v>0</v>
      </c>
      <c r="BB168" s="73">
        <f t="shared" ca="1" si="24"/>
        <v>0</v>
      </c>
      <c r="BC168" s="73">
        <f t="shared" ca="1" si="24"/>
        <v>0</v>
      </c>
      <c r="BD168" s="73">
        <f t="shared" ca="1" si="24"/>
        <v>0</v>
      </c>
      <c r="BE168" s="73">
        <f t="shared" ca="1" si="24"/>
        <v>0</v>
      </c>
    </row>
    <row r="169" spans="1:60" s="13" customFormat="1" ht="14.25" hidden="1" customHeight="1" outlineLevel="1" thickTop="1" x14ac:dyDescent="0.25">
      <c r="C169" s="7" t="s">
        <v>314</v>
      </c>
      <c r="D169" s="7"/>
      <c r="M169" s="8" t="s">
        <v>5</v>
      </c>
      <c r="N169" s="38" t="s">
        <v>57</v>
      </c>
      <c r="R169" s="35">
        <f t="shared" ref="R169:BE169" si="25">+R170/(1+DRate)^(R58-EconLT)</f>
        <v>0</v>
      </c>
      <c r="S169" s="35">
        <f t="shared" si="25"/>
        <v>0</v>
      </c>
      <c r="T169" s="35">
        <f t="shared" si="25"/>
        <v>0</v>
      </c>
      <c r="U169" s="35">
        <f t="shared" si="25"/>
        <v>0</v>
      </c>
      <c r="V169" s="35">
        <f t="shared" si="25"/>
        <v>0</v>
      </c>
      <c r="W169" s="35">
        <f t="shared" si="25"/>
        <v>0</v>
      </c>
      <c r="X169" s="35">
        <f t="shared" si="25"/>
        <v>0</v>
      </c>
      <c r="Y169" s="35">
        <f t="shared" si="25"/>
        <v>0</v>
      </c>
      <c r="Z169" s="35">
        <f t="shared" si="25"/>
        <v>0</v>
      </c>
      <c r="AA169" s="35">
        <f t="shared" si="25"/>
        <v>0</v>
      </c>
      <c r="AB169" s="35">
        <f t="shared" si="25"/>
        <v>0</v>
      </c>
      <c r="AC169" s="35">
        <f t="shared" si="25"/>
        <v>0</v>
      </c>
      <c r="AD169" s="35">
        <f t="shared" si="25"/>
        <v>0</v>
      </c>
      <c r="AE169" s="35">
        <f t="shared" si="25"/>
        <v>0</v>
      </c>
      <c r="AF169" s="35">
        <f t="shared" si="25"/>
        <v>0</v>
      </c>
      <c r="AG169" s="35">
        <f t="shared" si="25"/>
        <v>0</v>
      </c>
      <c r="AH169" s="35">
        <f t="shared" si="25"/>
        <v>0</v>
      </c>
      <c r="AI169" s="35">
        <f t="shared" si="25"/>
        <v>0</v>
      </c>
      <c r="AJ169" s="35">
        <f t="shared" si="25"/>
        <v>0</v>
      </c>
      <c r="AK169" s="35">
        <f t="shared" si="25"/>
        <v>0</v>
      </c>
      <c r="AL169" s="35">
        <f t="shared" si="25"/>
        <v>0</v>
      </c>
      <c r="AM169" s="35">
        <f t="shared" si="25"/>
        <v>0</v>
      </c>
      <c r="AN169" s="35">
        <f t="shared" si="25"/>
        <v>0</v>
      </c>
      <c r="AO169" s="35">
        <f t="shared" si="25"/>
        <v>0</v>
      </c>
      <c r="AP169" s="35">
        <f t="shared" si="25"/>
        <v>0</v>
      </c>
      <c r="AQ169" s="35">
        <f t="shared" si="25"/>
        <v>0</v>
      </c>
      <c r="AR169" s="35">
        <f t="shared" si="25"/>
        <v>0</v>
      </c>
      <c r="AS169" s="35">
        <f t="shared" si="25"/>
        <v>0</v>
      </c>
      <c r="AT169" s="35">
        <f t="shared" si="25"/>
        <v>0</v>
      </c>
      <c r="AU169" s="35">
        <f t="shared" si="25"/>
        <v>0</v>
      </c>
      <c r="AV169" s="35">
        <f t="shared" si="25"/>
        <v>0</v>
      </c>
      <c r="AW169" s="35">
        <f t="shared" si="25"/>
        <v>0</v>
      </c>
      <c r="AX169" s="35">
        <f t="shared" si="25"/>
        <v>0</v>
      </c>
      <c r="AY169" s="35">
        <f t="shared" si="25"/>
        <v>0</v>
      </c>
      <c r="AZ169" s="35">
        <f t="shared" si="25"/>
        <v>0</v>
      </c>
      <c r="BA169" s="35">
        <f t="shared" si="25"/>
        <v>0</v>
      </c>
      <c r="BB169" s="35">
        <f t="shared" si="25"/>
        <v>0</v>
      </c>
      <c r="BC169" s="35">
        <f t="shared" si="25"/>
        <v>0</v>
      </c>
      <c r="BD169" s="35">
        <f t="shared" si="25"/>
        <v>0</v>
      </c>
      <c r="BE169" s="35">
        <f t="shared" si="25"/>
        <v>0</v>
      </c>
    </row>
    <row r="170" spans="1:60" s="13" customFormat="1" ht="14.25" hidden="1" customHeight="1" outlineLevel="1" x14ac:dyDescent="0.25">
      <c r="D170" s="7" t="s">
        <v>312</v>
      </c>
      <c r="F170" s="7"/>
      <c r="G170" s="7"/>
      <c r="H170" s="7"/>
      <c r="I170" s="7"/>
      <c r="J170" s="7"/>
      <c r="K170" s="7"/>
      <c r="L170" s="7"/>
      <c r="M170" s="8" t="s">
        <v>5</v>
      </c>
      <c r="N170" s="38" t="s">
        <v>57</v>
      </c>
      <c r="R170" s="35">
        <f t="shared" ref="R170:BE170" si="26">+IF(AND(R58&gt;EconLT,R58&lt;=TechLT),SUM(R157,R131,R118)*$O$106-SUM(R182,R192),0)</f>
        <v>0</v>
      </c>
      <c r="S170" s="35">
        <f t="shared" si="26"/>
        <v>0</v>
      </c>
      <c r="T170" s="35">
        <f t="shared" si="26"/>
        <v>0</v>
      </c>
      <c r="U170" s="35">
        <f t="shared" si="26"/>
        <v>0</v>
      </c>
      <c r="V170" s="35">
        <f t="shared" si="26"/>
        <v>0</v>
      </c>
      <c r="W170" s="35">
        <f t="shared" si="26"/>
        <v>0</v>
      </c>
      <c r="X170" s="35">
        <f t="shared" si="26"/>
        <v>0</v>
      </c>
      <c r="Y170" s="35">
        <f t="shared" si="26"/>
        <v>0</v>
      </c>
      <c r="Z170" s="35">
        <f t="shared" si="26"/>
        <v>0</v>
      </c>
      <c r="AA170" s="35">
        <f t="shared" si="26"/>
        <v>0</v>
      </c>
      <c r="AB170" s="35">
        <f t="shared" si="26"/>
        <v>0</v>
      </c>
      <c r="AC170" s="35">
        <f t="shared" si="26"/>
        <v>0</v>
      </c>
      <c r="AD170" s="35">
        <f t="shared" si="26"/>
        <v>0</v>
      </c>
      <c r="AE170" s="35">
        <f t="shared" si="26"/>
        <v>0</v>
      </c>
      <c r="AF170" s="35">
        <f t="shared" si="26"/>
        <v>0</v>
      </c>
      <c r="AG170" s="35">
        <f t="shared" si="26"/>
        <v>0</v>
      </c>
      <c r="AH170" s="35">
        <f t="shared" si="26"/>
        <v>0</v>
      </c>
      <c r="AI170" s="35">
        <f t="shared" si="26"/>
        <v>0</v>
      </c>
      <c r="AJ170" s="35">
        <f t="shared" si="26"/>
        <v>0</v>
      </c>
      <c r="AK170" s="35">
        <f t="shared" si="26"/>
        <v>0</v>
      </c>
      <c r="AL170" s="35">
        <f t="shared" si="26"/>
        <v>0</v>
      </c>
      <c r="AM170" s="35">
        <f t="shared" si="26"/>
        <v>0</v>
      </c>
      <c r="AN170" s="35">
        <f t="shared" si="26"/>
        <v>0</v>
      </c>
      <c r="AO170" s="35">
        <f t="shared" si="26"/>
        <v>0</v>
      </c>
      <c r="AP170" s="35">
        <f t="shared" si="26"/>
        <v>0</v>
      </c>
      <c r="AQ170" s="35">
        <f t="shared" si="26"/>
        <v>0</v>
      </c>
      <c r="AR170" s="35">
        <f t="shared" si="26"/>
        <v>0</v>
      </c>
      <c r="AS170" s="35">
        <f t="shared" si="26"/>
        <v>0</v>
      </c>
      <c r="AT170" s="35">
        <f t="shared" si="26"/>
        <v>0</v>
      </c>
      <c r="AU170" s="35">
        <f t="shared" si="26"/>
        <v>0</v>
      </c>
      <c r="AV170" s="35">
        <f t="shared" si="26"/>
        <v>0</v>
      </c>
      <c r="AW170" s="35">
        <f t="shared" si="26"/>
        <v>0</v>
      </c>
      <c r="AX170" s="35">
        <f t="shared" si="26"/>
        <v>0</v>
      </c>
      <c r="AY170" s="35">
        <f t="shared" si="26"/>
        <v>0</v>
      </c>
      <c r="AZ170" s="35">
        <f t="shared" si="26"/>
        <v>0</v>
      </c>
      <c r="BA170" s="35">
        <f t="shared" si="26"/>
        <v>0</v>
      </c>
      <c r="BB170" s="35">
        <f t="shared" si="26"/>
        <v>0</v>
      </c>
      <c r="BC170" s="35">
        <f t="shared" si="26"/>
        <v>0</v>
      </c>
      <c r="BD170" s="35">
        <f t="shared" si="26"/>
        <v>0</v>
      </c>
      <c r="BE170" s="35">
        <f t="shared" si="26"/>
        <v>0</v>
      </c>
    </row>
    <row r="171" spans="1:60" s="13" customFormat="1" ht="14.25" hidden="1" customHeight="1" outlineLevel="1" x14ac:dyDescent="0.25">
      <c r="M171" s="20"/>
      <c r="N171" s="20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</row>
    <row r="172" spans="1:60" s="1" customFormat="1" hidden="1" outlineLevel="1" x14ac:dyDescent="0.2">
      <c r="A172" s="3" t="s">
        <v>95</v>
      </c>
      <c r="B172" s="3"/>
      <c r="C172" s="3"/>
    </row>
    <row r="173" spans="1:60" ht="13.5" hidden="1" outlineLevel="1" thickBot="1" x14ac:dyDescent="0.25"/>
    <row r="174" spans="1:60" s="24" customFormat="1" ht="14.25" hidden="1" customHeight="1" outlineLevel="1" thickTop="1" thickBot="1" x14ac:dyDescent="0.3">
      <c r="B174" s="24" t="s">
        <v>73</v>
      </c>
      <c r="M174" s="25"/>
      <c r="N174" s="25"/>
      <c r="O174" s="50"/>
      <c r="R174" s="51"/>
      <c r="S174" s="26"/>
    </row>
    <row r="175" spans="1:60" s="10" customFormat="1" ht="14.25" hidden="1" customHeight="1" outlineLevel="1" thickTop="1" x14ac:dyDescent="0.2">
      <c r="B175" s="27"/>
      <c r="C175" s="47" t="s">
        <v>74</v>
      </c>
      <c r="E175" s="47"/>
      <c r="F175" s="47"/>
      <c r="G175" s="47"/>
      <c r="H175" s="7"/>
      <c r="I175" s="7"/>
      <c r="J175" s="7"/>
      <c r="K175" s="7"/>
      <c r="M175" s="29" t="s">
        <v>7</v>
      </c>
      <c r="N175" s="8" t="s">
        <v>13</v>
      </c>
      <c r="O175" s="140" t="str">
        <f>+T9</f>
        <v>Select</v>
      </c>
      <c r="P175" s="19"/>
      <c r="S175" s="46"/>
    </row>
    <row r="176" spans="1:60" s="10" customFormat="1" ht="14.25" hidden="1" customHeight="1" outlineLevel="1" x14ac:dyDescent="0.25">
      <c r="B176" s="27"/>
      <c r="C176" s="7" t="s">
        <v>24</v>
      </c>
      <c r="E176" s="7"/>
      <c r="F176" s="7"/>
      <c r="G176" s="7"/>
      <c r="H176" s="7"/>
      <c r="I176" s="7"/>
      <c r="J176" s="7"/>
      <c r="K176" s="7"/>
      <c r="M176" s="29" t="s">
        <v>7</v>
      </c>
      <c r="N176" s="8" t="s">
        <v>25</v>
      </c>
      <c r="O176" s="140">
        <f>+T12</f>
        <v>0</v>
      </c>
      <c r="P176" s="19"/>
      <c r="S176" s="46"/>
    </row>
    <row r="177" spans="2:60" s="10" customFormat="1" ht="14.25" hidden="1" customHeight="1" outlineLevel="1" x14ac:dyDescent="0.2">
      <c r="B177" s="27"/>
      <c r="C177" s="47" t="s">
        <v>75</v>
      </c>
      <c r="E177" s="47"/>
      <c r="F177" s="47"/>
      <c r="G177" s="47"/>
      <c r="H177" s="7"/>
      <c r="I177" s="7"/>
      <c r="J177" s="7"/>
      <c r="K177" s="7"/>
      <c r="M177" s="29" t="s">
        <v>7</v>
      </c>
      <c r="N177" s="8" t="s">
        <v>8</v>
      </c>
      <c r="O177" s="141">
        <f>+T13</f>
        <v>0</v>
      </c>
      <c r="P177" s="19"/>
      <c r="S177" s="46"/>
    </row>
    <row r="178" spans="2:60" s="10" customFormat="1" ht="14.25" hidden="1" customHeight="1" outlineLevel="1" x14ac:dyDescent="0.2">
      <c r="B178" s="27"/>
      <c r="C178" s="47" t="s">
        <v>31</v>
      </c>
      <c r="E178" s="47"/>
      <c r="F178" s="47"/>
      <c r="G178" s="47"/>
      <c r="H178" s="7"/>
      <c r="I178" s="7"/>
      <c r="J178" s="7"/>
      <c r="K178" s="7"/>
      <c r="M178" s="9" t="s">
        <v>36</v>
      </c>
      <c r="N178" s="11" t="s">
        <v>8</v>
      </c>
      <c r="O178" s="89">
        <v>0</v>
      </c>
      <c r="P178" s="19"/>
      <c r="S178" s="46"/>
    </row>
    <row r="179" spans="2:60" s="10" customFormat="1" ht="14.25" hidden="1" customHeight="1" outlineLevel="1" thickBot="1" x14ac:dyDescent="0.25">
      <c r="B179" s="27"/>
      <c r="C179" s="47"/>
      <c r="E179" s="47"/>
      <c r="F179" s="47"/>
      <c r="G179" s="47"/>
      <c r="H179" s="7"/>
      <c r="I179" s="7"/>
      <c r="J179" s="7"/>
      <c r="K179" s="7"/>
      <c r="M179" s="9"/>
      <c r="N179" s="11"/>
      <c r="O179" s="19"/>
      <c r="P179" s="19"/>
      <c r="S179" s="46"/>
    </row>
    <row r="180" spans="2:60" s="24" customFormat="1" ht="14.25" hidden="1" customHeight="1" outlineLevel="1" thickTop="1" thickBot="1" x14ac:dyDescent="0.3">
      <c r="B180" s="24" t="s">
        <v>4</v>
      </c>
      <c r="M180" s="25" t="s">
        <v>92</v>
      </c>
      <c r="N180" s="25" t="s">
        <v>58</v>
      </c>
      <c r="R180" s="62">
        <f t="shared" ref="R180:BE180" si="27">+R104</f>
        <v>0</v>
      </c>
      <c r="S180" s="62">
        <f t="shared" si="27"/>
        <v>0</v>
      </c>
      <c r="T180" s="62">
        <f t="shared" si="27"/>
        <v>0</v>
      </c>
      <c r="U180" s="62">
        <f t="shared" si="27"/>
        <v>0</v>
      </c>
      <c r="V180" s="62">
        <f t="shared" si="27"/>
        <v>0</v>
      </c>
      <c r="W180" s="62">
        <f t="shared" si="27"/>
        <v>0</v>
      </c>
      <c r="X180" s="62">
        <f t="shared" si="27"/>
        <v>0</v>
      </c>
      <c r="Y180" s="62">
        <f t="shared" si="27"/>
        <v>0</v>
      </c>
      <c r="Z180" s="62">
        <f t="shared" si="27"/>
        <v>0</v>
      </c>
      <c r="AA180" s="62">
        <f t="shared" si="27"/>
        <v>0</v>
      </c>
      <c r="AB180" s="62">
        <f t="shared" si="27"/>
        <v>0</v>
      </c>
      <c r="AC180" s="62">
        <f t="shared" si="27"/>
        <v>0</v>
      </c>
      <c r="AD180" s="62">
        <f t="shared" si="27"/>
        <v>0</v>
      </c>
      <c r="AE180" s="62">
        <f t="shared" si="27"/>
        <v>0</v>
      </c>
      <c r="AF180" s="62">
        <f t="shared" si="27"/>
        <v>0</v>
      </c>
      <c r="AG180" s="62">
        <f t="shared" si="27"/>
        <v>0</v>
      </c>
      <c r="AH180" s="62">
        <f t="shared" si="27"/>
        <v>0</v>
      </c>
      <c r="AI180" s="62">
        <f t="shared" si="27"/>
        <v>0</v>
      </c>
      <c r="AJ180" s="62">
        <f t="shared" si="27"/>
        <v>0</v>
      </c>
      <c r="AK180" s="62">
        <f t="shared" si="27"/>
        <v>0</v>
      </c>
      <c r="AL180" s="62">
        <f t="shared" si="27"/>
        <v>0</v>
      </c>
      <c r="AM180" s="62">
        <f t="shared" si="27"/>
        <v>0</v>
      </c>
      <c r="AN180" s="62">
        <f t="shared" si="27"/>
        <v>0</v>
      </c>
      <c r="AO180" s="62">
        <f t="shared" si="27"/>
        <v>0</v>
      </c>
      <c r="AP180" s="62">
        <f t="shared" si="27"/>
        <v>0</v>
      </c>
      <c r="AQ180" s="62">
        <f t="shared" si="27"/>
        <v>0</v>
      </c>
      <c r="AR180" s="62">
        <f t="shared" si="27"/>
        <v>0</v>
      </c>
      <c r="AS180" s="62">
        <f t="shared" si="27"/>
        <v>0</v>
      </c>
      <c r="AT180" s="62">
        <f t="shared" si="27"/>
        <v>0</v>
      </c>
      <c r="AU180" s="62">
        <f t="shared" si="27"/>
        <v>0</v>
      </c>
      <c r="AV180" s="62">
        <f t="shared" si="27"/>
        <v>0</v>
      </c>
      <c r="AW180" s="62">
        <f t="shared" si="27"/>
        <v>0</v>
      </c>
      <c r="AX180" s="62">
        <f t="shared" si="27"/>
        <v>0</v>
      </c>
      <c r="AY180" s="62">
        <f t="shared" si="27"/>
        <v>0</v>
      </c>
      <c r="AZ180" s="62">
        <f t="shared" si="27"/>
        <v>0</v>
      </c>
      <c r="BA180" s="62">
        <f t="shared" si="27"/>
        <v>0</v>
      </c>
      <c r="BB180" s="62">
        <f t="shared" si="27"/>
        <v>0</v>
      </c>
      <c r="BC180" s="62">
        <f t="shared" si="27"/>
        <v>0</v>
      </c>
      <c r="BD180" s="62">
        <f t="shared" si="27"/>
        <v>0</v>
      </c>
      <c r="BE180" s="62">
        <f t="shared" si="27"/>
        <v>0</v>
      </c>
    </row>
    <row r="181" spans="2:60" ht="14.25" hidden="1" outlineLevel="1" thickTop="1" thickBot="1" x14ac:dyDescent="0.25"/>
    <row r="182" spans="2:60" s="24" customFormat="1" ht="14.25" hidden="1" customHeight="1" outlineLevel="1" thickTop="1" thickBot="1" x14ac:dyDescent="0.3">
      <c r="B182" s="24" t="s">
        <v>33</v>
      </c>
      <c r="M182" s="25" t="s">
        <v>5</v>
      </c>
      <c r="N182" s="25" t="s">
        <v>57</v>
      </c>
      <c r="R182" s="62">
        <f>+R184+R188</f>
        <v>0</v>
      </c>
      <c r="S182" s="62" t="e">
        <f>+S184+S188</f>
        <v>#N/A</v>
      </c>
      <c r="T182" s="62" t="e">
        <f t="shared" ref="T182:BE182" si="28">+T184+T188</f>
        <v>#N/A</v>
      </c>
      <c r="U182" s="62" t="e">
        <f t="shared" si="28"/>
        <v>#N/A</v>
      </c>
      <c r="V182" s="62" t="e">
        <f t="shared" si="28"/>
        <v>#N/A</v>
      </c>
      <c r="W182" s="62" t="e">
        <f t="shared" si="28"/>
        <v>#N/A</v>
      </c>
      <c r="X182" s="62" t="e">
        <f t="shared" si="28"/>
        <v>#N/A</v>
      </c>
      <c r="Y182" s="62" t="e">
        <f t="shared" si="28"/>
        <v>#N/A</v>
      </c>
      <c r="Z182" s="62" t="e">
        <f t="shared" si="28"/>
        <v>#N/A</v>
      </c>
      <c r="AA182" s="62" t="e">
        <f t="shared" si="28"/>
        <v>#N/A</v>
      </c>
      <c r="AB182" s="62" t="e">
        <f t="shared" si="28"/>
        <v>#N/A</v>
      </c>
      <c r="AC182" s="62" t="e">
        <f t="shared" si="28"/>
        <v>#N/A</v>
      </c>
      <c r="AD182" s="62" t="e">
        <f t="shared" si="28"/>
        <v>#N/A</v>
      </c>
      <c r="AE182" s="62" t="e">
        <f t="shared" si="28"/>
        <v>#N/A</v>
      </c>
      <c r="AF182" s="62" t="e">
        <f t="shared" si="28"/>
        <v>#N/A</v>
      </c>
      <c r="AG182" s="62" t="e">
        <f t="shared" si="28"/>
        <v>#N/A</v>
      </c>
      <c r="AH182" s="62" t="e">
        <f t="shared" si="28"/>
        <v>#N/A</v>
      </c>
      <c r="AI182" s="62" t="e">
        <f t="shared" si="28"/>
        <v>#N/A</v>
      </c>
      <c r="AJ182" s="62" t="e">
        <f t="shared" si="28"/>
        <v>#N/A</v>
      </c>
      <c r="AK182" s="62" t="e">
        <f t="shared" si="28"/>
        <v>#N/A</v>
      </c>
      <c r="AL182" s="62" t="e">
        <f t="shared" si="28"/>
        <v>#N/A</v>
      </c>
      <c r="AM182" s="62" t="e">
        <f t="shared" si="28"/>
        <v>#N/A</v>
      </c>
      <c r="AN182" s="62" t="e">
        <f t="shared" si="28"/>
        <v>#N/A</v>
      </c>
      <c r="AO182" s="62" t="e">
        <f t="shared" si="28"/>
        <v>#N/A</v>
      </c>
      <c r="AP182" s="62" t="e">
        <f t="shared" si="28"/>
        <v>#N/A</v>
      </c>
      <c r="AQ182" s="62" t="e">
        <f t="shared" si="28"/>
        <v>#N/A</v>
      </c>
      <c r="AR182" s="62" t="e">
        <f t="shared" si="28"/>
        <v>#N/A</v>
      </c>
      <c r="AS182" s="62" t="e">
        <f t="shared" si="28"/>
        <v>#N/A</v>
      </c>
      <c r="AT182" s="62" t="e">
        <f t="shared" si="28"/>
        <v>#N/A</v>
      </c>
      <c r="AU182" s="62" t="e">
        <f t="shared" si="28"/>
        <v>#N/A</v>
      </c>
      <c r="AV182" s="62" t="e">
        <f t="shared" si="28"/>
        <v>#N/A</v>
      </c>
      <c r="AW182" s="62" t="e">
        <f t="shared" si="28"/>
        <v>#N/A</v>
      </c>
      <c r="AX182" s="62" t="e">
        <f t="shared" si="28"/>
        <v>#N/A</v>
      </c>
      <c r="AY182" s="62" t="e">
        <f t="shared" si="28"/>
        <v>#N/A</v>
      </c>
      <c r="AZ182" s="62" t="e">
        <f t="shared" si="28"/>
        <v>#N/A</v>
      </c>
      <c r="BA182" s="62" t="e">
        <f t="shared" si="28"/>
        <v>#N/A</v>
      </c>
      <c r="BB182" s="62" t="e">
        <f t="shared" si="28"/>
        <v>#N/A</v>
      </c>
      <c r="BC182" s="62" t="e">
        <f t="shared" si="28"/>
        <v>#N/A</v>
      </c>
      <c r="BD182" s="62" t="e">
        <f t="shared" si="28"/>
        <v>#N/A</v>
      </c>
      <c r="BE182" s="62" t="e">
        <f t="shared" si="28"/>
        <v>#N/A</v>
      </c>
    </row>
    <row r="183" spans="2:60" s="13" customFormat="1" ht="14.25" hidden="1" customHeight="1" outlineLevel="1" thickTop="1" x14ac:dyDescent="0.25">
      <c r="M183" s="20"/>
      <c r="N183" s="20"/>
      <c r="R183" s="63"/>
      <c r="S183" s="21"/>
    </row>
    <row r="184" spans="2:60" s="48" customFormat="1" ht="14.25" hidden="1" customHeight="1" outlineLevel="1" x14ac:dyDescent="0.25">
      <c r="B184" s="54"/>
      <c r="C184" s="54" t="s">
        <v>40</v>
      </c>
      <c r="F184" s="55"/>
      <c r="G184" s="55"/>
      <c r="I184" s="55"/>
      <c r="M184" s="57" t="s">
        <v>5</v>
      </c>
      <c r="N184" s="57" t="s">
        <v>57</v>
      </c>
      <c r="O184" s="58"/>
      <c r="P184" s="59"/>
      <c r="Q184" s="60"/>
      <c r="R184" s="61">
        <f>+O185*O186*(1+VAT)</f>
        <v>0</v>
      </c>
      <c r="S184" s="61" t="e">
        <f>+R184*(1+CPI)</f>
        <v>#N/A</v>
      </c>
      <c r="T184" s="61" t="e">
        <f t="shared" ref="T184" si="29">+S184*(1+CPI)</f>
        <v>#N/A</v>
      </c>
      <c r="U184" s="61" t="e">
        <f t="shared" ref="U184" si="30">+T184*(1+CPI)</f>
        <v>#N/A</v>
      </c>
      <c r="V184" s="61" t="e">
        <f t="shared" ref="V184" si="31">+U184*(1+CPI)</f>
        <v>#N/A</v>
      </c>
      <c r="W184" s="61" t="e">
        <f t="shared" ref="W184" si="32">+V184*(1+CPI)</f>
        <v>#N/A</v>
      </c>
      <c r="X184" s="61" t="e">
        <f t="shared" ref="X184" si="33">+W184*(1+CPI)</f>
        <v>#N/A</v>
      </c>
      <c r="Y184" s="61" t="e">
        <f t="shared" ref="Y184" si="34">+X184*(1+CPI)</f>
        <v>#N/A</v>
      </c>
      <c r="Z184" s="61" t="e">
        <f t="shared" ref="Z184" si="35">+Y184*(1+CPI)</f>
        <v>#N/A</v>
      </c>
      <c r="AA184" s="61" t="e">
        <f t="shared" ref="AA184" si="36">+Z184*(1+CPI)</f>
        <v>#N/A</v>
      </c>
      <c r="AB184" s="61" t="e">
        <f t="shared" ref="AB184" si="37">+AA184*(1+CPI)</f>
        <v>#N/A</v>
      </c>
      <c r="AC184" s="61" t="e">
        <f t="shared" ref="AC184" si="38">+AB184*(1+CPI)</f>
        <v>#N/A</v>
      </c>
      <c r="AD184" s="61" t="e">
        <f t="shared" ref="AD184" si="39">+AC184*(1+CPI)</f>
        <v>#N/A</v>
      </c>
      <c r="AE184" s="61" t="e">
        <f t="shared" ref="AE184" si="40">+AD184*(1+CPI)</f>
        <v>#N/A</v>
      </c>
      <c r="AF184" s="61" t="e">
        <f t="shared" ref="AF184" si="41">+AE184*(1+CPI)</f>
        <v>#N/A</v>
      </c>
      <c r="AG184" s="61" t="e">
        <f t="shared" ref="AG184" si="42">+AF184*(1+CPI)</f>
        <v>#N/A</v>
      </c>
      <c r="AH184" s="61" t="e">
        <f t="shared" ref="AH184" si="43">+AG184*(1+CPI)</f>
        <v>#N/A</v>
      </c>
      <c r="AI184" s="61" t="e">
        <f t="shared" ref="AI184" si="44">+AH184*(1+CPI)</f>
        <v>#N/A</v>
      </c>
      <c r="AJ184" s="61" t="e">
        <f t="shared" ref="AJ184" si="45">+AI184*(1+CPI)</f>
        <v>#N/A</v>
      </c>
      <c r="AK184" s="61" t="e">
        <f t="shared" ref="AK184" si="46">+AJ184*(1+CPI)</f>
        <v>#N/A</v>
      </c>
      <c r="AL184" s="61" t="e">
        <f t="shared" ref="AL184" si="47">+AK184*(1+CPI)</f>
        <v>#N/A</v>
      </c>
      <c r="AM184" s="61" t="e">
        <f t="shared" ref="AM184" si="48">+AL184*(1+CPI)</f>
        <v>#N/A</v>
      </c>
      <c r="AN184" s="61" t="e">
        <f t="shared" ref="AN184" si="49">+AM184*(1+CPI)</f>
        <v>#N/A</v>
      </c>
      <c r="AO184" s="61" t="e">
        <f t="shared" ref="AO184" si="50">+AN184*(1+CPI)</f>
        <v>#N/A</v>
      </c>
      <c r="AP184" s="61" t="e">
        <f t="shared" ref="AP184" si="51">+AO184*(1+CPI)</f>
        <v>#N/A</v>
      </c>
      <c r="AQ184" s="61" t="e">
        <f t="shared" ref="AQ184" si="52">+AP184*(1+CPI)</f>
        <v>#N/A</v>
      </c>
      <c r="AR184" s="61" t="e">
        <f t="shared" ref="AR184" si="53">+AQ184*(1+CPI)</f>
        <v>#N/A</v>
      </c>
      <c r="AS184" s="61" t="e">
        <f t="shared" ref="AS184" si="54">+AR184*(1+CPI)</f>
        <v>#N/A</v>
      </c>
      <c r="AT184" s="61" t="e">
        <f t="shared" ref="AT184" si="55">+AS184*(1+CPI)</f>
        <v>#N/A</v>
      </c>
      <c r="AU184" s="61" t="e">
        <f t="shared" ref="AU184" si="56">+AT184*(1+CPI)</f>
        <v>#N/A</v>
      </c>
      <c r="AV184" s="61" t="e">
        <f t="shared" ref="AV184" si="57">+AU184*(1+CPI)</f>
        <v>#N/A</v>
      </c>
      <c r="AW184" s="61" t="e">
        <f t="shared" ref="AW184" si="58">+AV184*(1+CPI)</f>
        <v>#N/A</v>
      </c>
      <c r="AX184" s="61" t="e">
        <f>+AW184*(1+CPI)</f>
        <v>#N/A</v>
      </c>
      <c r="AY184" s="61" t="e">
        <f t="shared" ref="AY184" si="59">+AX184*(1+CPI)</f>
        <v>#N/A</v>
      </c>
      <c r="AZ184" s="61" t="e">
        <f t="shared" ref="AZ184" si="60">+AY184*(1+CPI)</f>
        <v>#N/A</v>
      </c>
      <c r="BA184" s="61" t="e">
        <f t="shared" ref="BA184" si="61">+AZ184*(1+CPI)</f>
        <v>#N/A</v>
      </c>
      <c r="BB184" s="61" t="e">
        <f t="shared" ref="BB184" si="62">+BA184*(1+CPI)</f>
        <v>#N/A</v>
      </c>
      <c r="BC184" s="61" t="e">
        <f t="shared" ref="BC184" si="63">+BB184*(1+CPI)</f>
        <v>#N/A</v>
      </c>
      <c r="BD184" s="61" t="e">
        <f t="shared" ref="BD184" si="64">+BC184*(1+CPI)</f>
        <v>#N/A</v>
      </c>
      <c r="BE184" s="61" t="e">
        <f t="shared" ref="BE184" si="65">+BD184*(1+CPI)</f>
        <v>#N/A</v>
      </c>
      <c r="BF184" s="15"/>
      <c r="BG184" s="15"/>
      <c r="BH184" s="15"/>
    </row>
    <row r="185" spans="2:60" s="7" customFormat="1" ht="14.25" hidden="1" customHeight="1" outlineLevel="1" x14ac:dyDescent="0.25">
      <c r="B185" s="28"/>
      <c r="D185" s="28" t="s">
        <v>10</v>
      </c>
      <c r="F185" s="28"/>
      <c r="G185" s="28"/>
      <c r="I185" s="28"/>
      <c r="M185" s="29" t="s">
        <v>7</v>
      </c>
      <c r="N185" s="29" t="s">
        <v>398</v>
      </c>
      <c r="O185" s="142">
        <f>+T14</f>
        <v>0</v>
      </c>
      <c r="R185" s="34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1"/>
      <c r="BG185" s="31"/>
      <c r="BH185" s="31"/>
    </row>
    <row r="186" spans="2:60" s="7" customFormat="1" ht="14.25" hidden="1" customHeight="1" outlineLevel="1" x14ac:dyDescent="0.25">
      <c r="B186" s="28"/>
      <c r="D186" s="28" t="s">
        <v>399</v>
      </c>
      <c r="F186" s="28"/>
      <c r="G186" s="28"/>
      <c r="I186" s="28"/>
      <c r="M186" s="29" t="s">
        <v>7</v>
      </c>
      <c r="N186" s="29" t="s">
        <v>25</v>
      </c>
      <c r="O186" s="142">
        <f>+T12</f>
        <v>0</v>
      </c>
      <c r="R186" s="34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1"/>
      <c r="BG186" s="31"/>
      <c r="BH186" s="31"/>
    </row>
    <row r="187" spans="2:60" s="7" customFormat="1" ht="14.25" hidden="1" customHeight="1" outlineLevel="1" x14ac:dyDescent="0.25">
      <c r="B187" s="28"/>
      <c r="D187" s="28"/>
      <c r="F187" s="28"/>
      <c r="G187" s="28"/>
      <c r="I187" s="28"/>
      <c r="M187" s="29"/>
      <c r="N187" s="29"/>
      <c r="O187" s="34"/>
      <c r="R187" s="34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1"/>
      <c r="BG187" s="31"/>
      <c r="BH187" s="31"/>
    </row>
    <row r="188" spans="2:60" s="48" customFormat="1" ht="14.25" hidden="1" customHeight="1" outlineLevel="1" x14ac:dyDescent="0.25">
      <c r="B188" s="54"/>
      <c r="C188" s="54" t="s">
        <v>41</v>
      </c>
      <c r="F188" s="55"/>
      <c r="G188" s="55"/>
      <c r="I188" s="55"/>
      <c r="M188" s="57" t="s">
        <v>5</v>
      </c>
      <c r="N188" s="57" t="s">
        <v>57</v>
      </c>
      <c r="O188" s="58"/>
      <c r="P188" s="59"/>
      <c r="Q188" s="60"/>
      <c r="R188" s="61">
        <f t="shared" ref="R188:BE188" si="66">+IFERROR(R189*R180/R190,0)*(1+VAT)</f>
        <v>0</v>
      </c>
      <c r="S188" s="61">
        <f t="shared" si="66"/>
        <v>0</v>
      </c>
      <c r="T188" s="61">
        <f t="shared" si="66"/>
        <v>0</v>
      </c>
      <c r="U188" s="61">
        <f t="shared" si="66"/>
        <v>0</v>
      </c>
      <c r="V188" s="61">
        <f t="shared" si="66"/>
        <v>0</v>
      </c>
      <c r="W188" s="61">
        <f t="shared" si="66"/>
        <v>0</v>
      </c>
      <c r="X188" s="61">
        <f t="shared" si="66"/>
        <v>0</v>
      </c>
      <c r="Y188" s="61">
        <f t="shared" si="66"/>
        <v>0</v>
      </c>
      <c r="Z188" s="61">
        <f t="shared" si="66"/>
        <v>0</v>
      </c>
      <c r="AA188" s="61">
        <f t="shared" si="66"/>
        <v>0</v>
      </c>
      <c r="AB188" s="61">
        <f t="shared" si="66"/>
        <v>0</v>
      </c>
      <c r="AC188" s="61">
        <f t="shared" si="66"/>
        <v>0</v>
      </c>
      <c r="AD188" s="61">
        <f t="shared" si="66"/>
        <v>0</v>
      </c>
      <c r="AE188" s="61">
        <f t="shared" si="66"/>
        <v>0</v>
      </c>
      <c r="AF188" s="61">
        <f t="shared" si="66"/>
        <v>0</v>
      </c>
      <c r="AG188" s="61">
        <f t="shared" si="66"/>
        <v>0</v>
      </c>
      <c r="AH188" s="61">
        <f t="shared" si="66"/>
        <v>0</v>
      </c>
      <c r="AI188" s="61">
        <f t="shared" si="66"/>
        <v>0</v>
      </c>
      <c r="AJ188" s="61">
        <f t="shared" si="66"/>
        <v>0</v>
      </c>
      <c r="AK188" s="61">
        <f t="shared" si="66"/>
        <v>0</v>
      </c>
      <c r="AL188" s="61">
        <f t="shared" si="66"/>
        <v>0</v>
      </c>
      <c r="AM188" s="61">
        <f t="shared" si="66"/>
        <v>0</v>
      </c>
      <c r="AN188" s="61">
        <f t="shared" si="66"/>
        <v>0</v>
      </c>
      <c r="AO188" s="61">
        <f t="shared" si="66"/>
        <v>0</v>
      </c>
      <c r="AP188" s="61">
        <f t="shared" si="66"/>
        <v>0</v>
      </c>
      <c r="AQ188" s="61">
        <f t="shared" si="66"/>
        <v>0</v>
      </c>
      <c r="AR188" s="61">
        <f t="shared" si="66"/>
        <v>0</v>
      </c>
      <c r="AS188" s="61">
        <f t="shared" si="66"/>
        <v>0</v>
      </c>
      <c r="AT188" s="61">
        <f t="shared" si="66"/>
        <v>0</v>
      </c>
      <c r="AU188" s="61">
        <f t="shared" si="66"/>
        <v>0</v>
      </c>
      <c r="AV188" s="61">
        <f t="shared" si="66"/>
        <v>0</v>
      </c>
      <c r="AW188" s="61">
        <f t="shared" si="66"/>
        <v>0</v>
      </c>
      <c r="AX188" s="61">
        <f t="shared" si="66"/>
        <v>0</v>
      </c>
      <c r="AY188" s="61">
        <f t="shared" si="66"/>
        <v>0</v>
      </c>
      <c r="AZ188" s="61">
        <f t="shared" si="66"/>
        <v>0</v>
      </c>
      <c r="BA188" s="61">
        <f t="shared" si="66"/>
        <v>0</v>
      </c>
      <c r="BB188" s="61">
        <f t="shared" si="66"/>
        <v>0</v>
      </c>
      <c r="BC188" s="61">
        <f t="shared" si="66"/>
        <v>0</v>
      </c>
      <c r="BD188" s="61">
        <f t="shared" si="66"/>
        <v>0</v>
      </c>
      <c r="BE188" s="61">
        <f t="shared" si="66"/>
        <v>0</v>
      </c>
      <c r="BF188" s="15"/>
      <c r="BG188" s="15"/>
      <c r="BH188" s="15"/>
    </row>
    <row r="189" spans="2:60" s="7" customFormat="1" ht="14.25" hidden="1" customHeight="1" outlineLevel="1" x14ac:dyDescent="0.25">
      <c r="B189" s="27"/>
      <c r="C189" s="27"/>
      <c r="D189" s="7" t="s">
        <v>93</v>
      </c>
      <c r="F189" s="28"/>
      <c r="G189" s="28"/>
      <c r="I189" s="28"/>
      <c r="M189" s="29" t="s">
        <v>5</v>
      </c>
      <c r="N189" s="29" t="s">
        <v>44</v>
      </c>
      <c r="O189" s="64"/>
      <c r="P189" s="65"/>
      <c r="Q189" s="13"/>
      <c r="R189" s="143" t="e">
        <f t="shared" ref="R189:BE189" si="67">+VLOOKUP($O$175&amp;" price",$C$73:$BE$95,R58+15,0)</f>
        <v>#N/A</v>
      </c>
      <c r="S189" s="143" t="e">
        <f t="shared" si="67"/>
        <v>#N/A</v>
      </c>
      <c r="T189" s="143" t="e">
        <f t="shared" si="67"/>
        <v>#N/A</v>
      </c>
      <c r="U189" s="143" t="e">
        <f t="shared" si="67"/>
        <v>#N/A</v>
      </c>
      <c r="V189" s="143" t="e">
        <f t="shared" si="67"/>
        <v>#N/A</v>
      </c>
      <c r="W189" s="143" t="e">
        <f t="shared" si="67"/>
        <v>#N/A</v>
      </c>
      <c r="X189" s="143" t="e">
        <f t="shared" si="67"/>
        <v>#N/A</v>
      </c>
      <c r="Y189" s="143" t="e">
        <f t="shared" si="67"/>
        <v>#N/A</v>
      </c>
      <c r="Z189" s="143" t="e">
        <f t="shared" si="67"/>
        <v>#N/A</v>
      </c>
      <c r="AA189" s="143" t="e">
        <f t="shared" si="67"/>
        <v>#N/A</v>
      </c>
      <c r="AB189" s="143" t="e">
        <f t="shared" si="67"/>
        <v>#N/A</v>
      </c>
      <c r="AC189" s="143" t="e">
        <f t="shared" si="67"/>
        <v>#N/A</v>
      </c>
      <c r="AD189" s="143" t="e">
        <f t="shared" si="67"/>
        <v>#N/A</v>
      </c>
      <c r="AE189" s="143" t="e">
        <f t="shared" si="67"/>
        <v>#N/A</v>
      </c>
      <c r="AF189" s="143" t="e">
        <f t="shared" si="67"/>
        <v>#N/A</v>
      </c>
      <c r="AG189" s="143" t="e">
        <f t="shared" si="67"/>
        <v>#N/A</v>
      </c>
      <c r="AH189" s="143" t="e">
        <f t="shared" si="67"/>
        <v>#N/A</v>
      </c>
      <c r="AI189" s="143" t="e">
        <f t="shared" si="67"/>
        <v>#N/A</v>
      </c>
      <c r="AJ189" s="143" t="e">
        <f t="shared" si="67"/>
        <v>#N/A</v>
      </c>
      <c r="AK189" s="143" t="e">
        <f t="shared" si="67"/>
        <v>#N/A</v>
      </c>
      <c r="AL189" s="143" t="e">
        <f t="shared" si="67"/>
        <v>#N/A</v>
      </c>
      <c r="AM189" s="143" t="e">
        <f t="shared" si="67"/>
        <v>#N/A</v>
      </c>
      <c r="AN189" s="143" t="e">
        <f t="shared" si="67"/>
        <v>#N/A</v>
      </c>
      <c r="AO189" s="143" t="e">
        <f t="shared" si="67"/>
        <v>#N/A</v>
      </c>
      <c r="AP189" s="143" t="e">
        <f t="shared" si="67"/>
        <v>#N/A</v>
      </c>
      <c r="AQ189" s="143" t="e">
        <f t="shared" si="67"/>
        <v>#N/A</v>
      </c>
      <c r="AR189" s="143" t="e">
        <f t="shared" si="67"/>
        <v>#N/A</v>
      </c>
      <c r="AS189" s="143" t="e">
        <f t="shared" si="67"/>
        <v>#N/A</v>
      </c>
      <c r="AT189" s="143" t="e">
        <f t="shared" si="67"/>
        <v>#N/A</v>
      </c>
      <c r="AU189" s="143" t="e">
        <f t="shared" si="67"/>
        <v>#N/A</v>
      </c>
      <c r="AV189" s="143" t="e">
        <f t="shared" si="67"/>
        <v>#N/A</v>
      </c>
      <c r="AW189" s="143" t="e">
        <f t="shared" si="67"/>
        <v>#N/A</v>
      </c>
      <c r="AX189" s="143" t="e">
        <f t="shared" si="67"/>
        <v>#N/A</v>
      </c>
      <c r="AY189" s="143" t="e">
        <f t="shared" si="67"/>
        <v>#N/A</v>
      </c>
      <c r="AZ189" s="143" t="e">
        <f t="shared" si="67"/>
        <v>#N/A</v>
      </c>
      <c r="BA189" s="143" t="e">
        <f t="shared" si="67"/>
        <v>#N/A</v>
      </c>
      <c r="BB189" s="143" t="e">
        <f t="shared" si="67"/>
        <v>#N/A</v>
      </c>
      <c r="BC189" s="143" t="e">
        <f t="shared" si="67"/>
        <v>#N/A</v>
      </c>
      <c r="BD189" s="143" t="e">
        <f t="shared" si="67"/>
        <v>#N/A</v>
      </c>
      <c r="BE189" s="143" t="e">
        <f t="shared" si="67"/>
        <v>#N/A</v>
      </c>
      <c r="BF189" s="19"/>
      <c r="BG189" s="19"/>
      <c r="BH189" s="19"/>
    </row>
    <row r="190" spans="2:60" s="7" customFormat="1" ht="14.25" hidden="1" customHeight="1" outlineLevel="1" x14ac:dyDescent="0.25">
      <c r="B190" s="28"/>
      <c r="C190" s="28"/>
      <c r="D190" s="10" t="s">
        <v>56</v>
      </c>
      <c r="F190" s="28"/>
      <c r="G190" s="28"/>
      <c r="I190" s="28"/>
      <c r="M190" s="29" t="s">
        <v>5</v>
      </c>
      <c r="N190" s="38" t="s">
        <v>8</v>
      </c>
      <c r="O190" s="42"/>
      <c r="R190" s="41">
        <f>+O177</f>
        <v>0</v>
      </c>
      <c r="S190" s="41">
        <f>+R190*(1-$O$178)</f>
        <v>0</v>
      </c>
      <c r="T190" s="41">
        <f>+S190*(1-$O$178)</f>
        <v>0</v>
      </c>
      <c r="U190" s="41">
        <f t="shared" ref="U190:BE190" si="68">+T190*(1-$O$178)</f>
        <v>0</v>
      </c>
      <c r="V190" s="41">
        <f t="shared" si="68"/>
        <v>0</v>
      </c>
      <c r="W190" s="41">
        <f t="shared" si="68"/>
        <v>0</v>
      </c>
      <c r="X190" s="41">
        <f t="shared" si="68"/>
        <v>0</v>
      </c>
      <c r="Y190" s="41">
        <f t="shared" si="68"/>
        <v>0</v>
      </c>
      <c r="Z190" s="41">
        <f t="shared" si="68"/>
        <v>0</v>
      </c>
      <c r="AA190" s="41">
        <f t="shared" si="68"/>
        <v>0</v>
      </c>
      <c r="AB190" s="41">
        <f t="shared" si="68"/>
        <v>0</v>
      </c>
      <c r="AC190" s="41">
        <f t="shared" si="68"/>
        <v>0</v>
      </c>
      <c r="AD190" s="41">
        <f t="shared" si="68"/>
        <v>0</v>
      </c>
      <c r="AE190" s="41">
        <f t="shared" si="68"/>
        <v>0</v>
      </c>
      <c r="AF190" s="41">
        <f t="shared" si="68"/>
        <v>0</v>
      </c>
      <c r="AG190" s="41">
        <f t="shared" si="68"/>
        <v>0</v>
      </c>
      <c r="AH190" s="41">
        <f t="shared" si="68"/>
        <v>0</v>
      </c>
      <c r="AI190" s="41">
        <f t="shared" si="68"/>
        <v>0</v>
      </c>
      <c r="AJ190" s="41">
        <f t="shared" si="68"/>
        <v>0</v>
      </c>
      <c r="AK190" s="41">
        <f t="shared" si="68"/>
        <v>0</v>
      </c>
      <c r="AL190" s="41">
        <f t="shared" si="68"/>
        <v>0</v>
      </c>
      <c r="AM190" s="41">
        <f t="shared" si="68"/>
        <v>0</v>
      </c>
      <c r="AN190" s="41">
        <f t="shared" si="68"/>
        <v>0</v>
      </c>
      <c r="AO190" s="41">
        <f t="shared" si="68"/>
        <v>0</v>
      </c>
      <c r="AP190" s="41">
        <f t="shared" si="68"/>
        <v>0</v>
      </c>
      <c r="AQ190" s="41">
        <f t="shared" si="68"/>
        <v>0</v>
      </c>
      <c r="AR190" s="41">
        <f t="shared" si="68"/>
        <v>0</v>
      </c>
      <c r="AS190" s="41">
        <f t="shared" si="68"/>
        <v>0</v>
      </c>
      <c r="AT190" s="41">
        <f t="shared" si="68"/>
        <v>0</v>
      </c>
      <c r="AU190" s="41">
        <f t="shared" si="68"/>
        <v>0</v>
      </c>
      <c r="AV190" s="41">
        <f t="shared" si="68"/>
        <v>0</v>
      </c>
      <c r="AW190" s="41">
        <f t="shared" si="68"/>
        <v>0</v>
      </c>
      <c r="AX190" s="41">
        <f>+AW190*(1-$O$178)</f>
        <v>0</v>
      </c>
      <c r="AY190" s="41">
        <f t="shared" si="68"/>
        <v>0</v>
      </c>
      <c r="AZ190" s="41">
        <f t="shared" si="68"/>
        <v>0</v>
      </c>
      <c r="BA190" s="41">
        <f t="shared" si="68"/>
        <v>0</v>
      </c>
      <c r="BB190" s="41">
        <f t="shared" si="68"/>
        <v>0</v>
      </c>
      <c r="BC190" s="41">
        <f t="shared" si="68"/>
        <v>0</v>
      </c>
      <c r="BD190" s="41">
        <f t="shared" si="68"/>
        <v>0</v>
      </c>
      <c r="BE190" s="41">
        <f t="shared" si="68"/>
        <v>0</v>
      </c>
      <c r="BF190" s="31"/>
      <c r="BG190" s="31"/>
      <c r="BH190" s="31"/>
    </row>
    <row r="191" spans="2:60" s="7" customFormat="1" ht="14.25" hidden="1" customHeight="1" outlineLevel="1" thickBot="1" x14ac:dyDescent="0.3">
      <c r="B191" s="28"/>
      <c r="C191" s="28"/>
      <c r="E191" s="10"/>
      <c r="F191" s="28"/>
      <c r="G191" s="28"/>
      <c r="I191" s="28"/>
      <c r="M191" s="29"/>
      <c r="N191" s="38"/>
      <c r="R191" s="39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1"/>
      <c r="BG191" s="31"/>
      <c r="BH191" s="31"/>
    </row>
    <row r="192" spans="2:60" s="24" customFormat="1" ht="14.25" hidden="1" customHeight="1" outlineLevel="1" thickTop="1" thickBot="1" x14ac:dyDescent="0.3">
      <c r="B192" s="24" t="s">
        <v>106</v>
      </c>
      <c r="M192" s="25" t="s">
        <v>5</v>
      </c>
      <c r="N192" s="25" t="s">
        <v>57</v>
      </c>
      <c r="R192" s="62">
        <f>+R194</f>
        <v>0</v>
      </c>
      <c r="S192" s="62" t="e">
        <f t="shared" ref="S192:BE192" si="69">+S194</f>
        <v>#N/A</v>
      </c>
      <c r="T192" s="62" t="e">
        <f t="shared" si="69"/>
        <v>#N/A</v>
      </c>
      <c r="U192" s="62" t="e">
        <f t="shared" si="69"/>
        <v>#N/A</v>
      </c>
      <c r="V192" s="62" t="e">
        <f t="shared" si="69"/>
        <v>#N/A</v>
      </c>
      <c r="W192" s="62" t="e">
        <f t="shared" si="69"/>
        <v>#N/A</v>
      </c>
      <c r="X192" s="62" t="e">
        <f t="shared" si="69"/>
        <v>#N/A</v>
      </c>
      <c r="Y192" s="62" t="e">
        <f t="shared" si="69"/>
        <v>#N/A</v>
      </c>
      <c r="Z192" s="62" t="e">
        <f t="shared" si="69"/>
        <v>#N/A</v>
      </c>
      <c r="AA192" s="62" t="e">
        <f t="shared" si="69"/>
        <v>#N/A</v>
      </c>
      <c r="AB192" s="62" t="e">
        <f t="shared" si="69"/>
        <v>#N/A</v>
      </c>
      <c r="AC192" s="62" t="e">
        <f t="shared" si="69"/>
        <v>#N/A</v>
      </c>
      <c r="AD192" s="62" t="e">
        <f t="shared" si="69"/>
        <v>#N/A</v>
      </c>
      <c r="AE192" s="62" t="e">
        <f t="shared" si="69"/>
        <v>#N/A</v>
      </c>
      <c r="AF192" s="62" t="e">
        <f t="shared" si="69"/>
        <v>#N/A</v>
      </c>
      <c r="AG192" s="62" t="e">
        <f t="shared" si="69"/>
        <v>#N/A</v>
      </c>
      <c r="AH192" s="62" t="e">
        <f t="shared" si="69"/>
        <v>#N/A</v>
      </c>
      <c r="AI192" s="62" t="e">
        <f t="shared" si="69"/>
        <v>#N/A</v>
      </c>
      <c r="AJ192" s="62" t="e">
        <f t="shared" si="69"/>
        <v>#N/A</v>
      </c>
      <c r="AK192" s="62" t="e">
        <f t="shared" si="69"/>
        <v>#N/A</v>
      </c>
      <c r="AL192" s="62" t="e">
        <f t="shared" si="69"/>
        <v>#N/A</v>
      </c>
      <c r="AM192" s="62" t="e">
        <f t="shared" si="69"/>
        <v>#N/A</v>
      </c>
      <c r="AN192" s="62" t="e">
        <f t="shared" si="69"/>
        <v>#N/A</v>
      </c>
      <c r="AO192" s="62" t="e">
        <f t="shared" si="69"/>
        <v>#N/A</v>
      </c>
      <c r="AP192" s="62" t="e">
        <f t="shared" si="69"/>
        <v>#N/A</v>
      </c>
      <c r="AQ192" s="62" t="e">
        <f t="shared" si="69"/>
        <v>#N/A</v>
      </c>
      <c r="AR192" s="62" t="e">
        <f t="shared" si="69"/>
        <v>#N/A</v>
      </c>
      <c r="AS192" s="62" t="e">
        <f t="shared" si="69"/>
        <v>#N/A</v>
      </c>
      <c r="AT192" s="62" t="e">
        <f t="shared" si="69"/>
        <v>#N/A</v>
      </c>
      <c r="AU192" s="62" t="e">
        <f t="shared" si="69"/>
        <v>#N/A</v>
      </c>
      <c r="AV192" s="62" t="e">
        <f t="shared" si="69"/>
        <v>#N/A</v>
      </c>
      <c r="AW192" s="62" t="e">
        <f t="shared" si="69"/>
        <v>#N/A</v>
      </c>
      <c r="AX192" s="62" t="e">
        <f t="shared" si="69"/>
        <v>#N/A</v>
      </c>
      <c r="AY192" s="62" t="e">
        <f t="shared" si="69"/>
        <v>#N/A</v>
      </c>
      <c r="AZ192" s="62" t="e">
        <f t="shared" si="69"/>
        <v>#N/A</v>
      </c>
      <c r="BA192" s="62" t="e">
        <f t="shared" si="69"/>
        <v>#N/A</v>
      </c>
      <c r="BB192" s="62" t="e">
        <f t="shared" si="69"/>
        <v>#N/A</v>
      </c>
      <c r="BC192" s="62" t="e">
        <f t="shared" si="69"/>
        <v>#N/A</v>
      </c>
      <c r="BD192" s="62" t="e">
        <f t="shared" si="69"/>
        <v>#N/A</v>
      </c>
      <c r="BE192" s="62" t="e">
        <f t="shared" si="69"/>
        <v>#N/A</v>
      </c>
    </row>
    <row r="193" spans="1:60" s="13" customFormat="1" ht="14.25" hidden="1" customHeight="1" outlineLevel="1" thickTop="1" x14ac:dyDescent="0.25">
      <c r="M193" s="20"/>
      <c r="N193" s="20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</row>
    <row r="194" spans="1:60" s="48" customFormat="1" ht="14.25" hidden="1" customHeight="1" outlineLevel="1" x14ac:dyDescent="0.25">
      <c r="B194" s="54"/>
      <c r="C194" s="54" t="s">
        <v>115</v>
      </c>
      <c r="F194" s="55"/>
      <c r="G194" s="55"/>
      <c r="I194" s="55"/>
      <c r="M194" s="57" t="s">
        <v>5</v>
      </c>
      <c r="N194" s="57" t="s">
        <v>57</v>
      </c>
      <c r="O194" s="58"/>
      <c r="P194" s="59"/>
      <c r="Q194" s="60"/>
      <c r="R194" s="61">
        <f t="shared" ref="R194:BE194" si="70">-R195*TR</f>
        <v>0</v>
      </c>
      <c r="S194" s="61" t="e">
        <f t="shared" si="70"/>
        <v>#N/A</v>
      </c>
      <c r="T194" s="61" t="e">
        <f t="shared" si="70"/>
        <v>#N/A</v>
      </c>
      <c r="U194" s="61" t="e">
        <f t="shared" si="70"/>
        <v>#N/A</v>
      </c>
      <c r="V194" s="61" t="e">
        <f t="shared" si="70"/>
        <v>#N/A</v>
      </c>
      <c r="W194" s="61" t="e">
        <f t="shared" si="70"/>
        <v>#N/A</v>
      </c>
      <c r="X194" s="61" t="e">
        <f t="shared" si="70"/>
        <v>#N/A</v>
      </c>
      <c r="Y194" s="61" t="e">
        <f t="shared" si="70"/>
        <v>#N/A</v>
      </c>
      <c r="Z194" s="61" t="e">
        <f t="shared" si="70"/>
        <v>#N/A</v>
      </c>
      <c r="AA194" s="61" t="e">
        <f t="shared" si="70"/>
        <v>#N/A</v>
      </c>
      <c r="AB194" s="61" t="e">
        <f t="shared" si="70"/>
        <v>#N/A</v>
      </c>
      <c r="AC194" s="61" t="e">
        <f t="shared" si="70"/>
        <v>#N/A</v>
      </c>
      <c r="AD194" s="61" t="e">
        <f t="shared" si="70"/>
        <v>#N/A</v>
      </c>
      <c r="AE194" s="61" t="e">
        <f t="shared" si="70"/>
        <v>#N/A</v>
      </c>
      <c r="AF194" s="61" t="e">
        <f t="shared" si="70"/>
        <v>#N/A</v>
      </c>
      <c r="AG194" s="61" t="e">
        <f t="shared" si="70"/>
        <v>#N/A</v>
      </c>
      <c r="AH194" s="61" t="e">
        <f t="shared" si="70"/>
        <v>#N/A</v>
      </c>
      <c r="AI194" s="61" t="e">
        <f t="shared" si="70"/>
        <v>#N/A</v>
      </c>
      <c r="AJ194" s="61" t="e">
        <f t="shared" si="70"/>
        <v>#N/A</v>
      </c>
      <c r="AK194" s="61" t="e">
        <f t="shared" si="70"/>
        <v>#N/A</v>
      </c>
      <c r="AL194" s="61" t="e">
        <f t="shared" si="70"/>
        <v>#N/A</v>
      </c>
      <c r="AM194" s="61" t="e">
        <f t="shared" si="70"/>
        <v>#N/A</v>
      </c>
      <c r="AN194" s="61" t="e">
        <f t="shared" si="70"/>
        <v>#N/A</v>
      </c>
      <c r="AO194" s="61" t="e">
        <f t="shared" si="70"/>
        <v>#N/A</v>
      </c>
      <c r="AP194" s="61" t="e">
        <f t="shared" si="70"/>
        <v>#N/A</v>
      </c>
      <c r="AQ194" s="61" t="e">
        <f t="shared" si="70"/>
        <v>#N/A</v>
      </c>
      <c r="AR194" s="61" t="e">
        <f t="shared" si="70"/>
        <v>#N/A</v>
      </c>
      <c r="AS194" s="61" t="e">
        <f t="shared" si="70"/>
        <v>#N/A</v>
      </c>
      <c r="AT194" s="61" t="e">
        <f t="shared" si="70"/>
        <v>#N/A</v>
      </c>
      <c r="AU194" s="61" t="e">
        <f t="shared" si="70"/>
        <v>#N/A</v>
      </c>
      <c r="AV194" s="61" t="e">
        <f t="shared" si="70"/>
        <v>#N/A</v>
      </c>
      <c r="AW194" s="61" t="e">
        <f t="shared" si="70"/>
        <v>#N/A</v>
      </c>
      <c r="AX194" s="61" t="e">
        <f t="shared" si="70"/>
        <v>#N/A</v>
      </c>
      <c r="AY194" s="61" t="e">
        <f t="shared" si="70"/>
        <v>#N/A</v>
      </c>
      <c r="AZ194" s="61" t="e">
        <f t="shared" si="70"/>
        <v>#N/A</v>
      </c>
      <c r="BA194" s="61" t="e">
        <f t="shared" si="70"/>
        <v>#N/A</v>
      </c>
      <c r="BB194" s="61" t="e">
        <f t="shared" si="70"/>
        <v>#N/A</v>
      </c>
      <c r="BC194" s="61" t="e">
        <f t="shared" si="70"/>
        <v>#N/A</v>
      </c>
      <c r="BD194" s="61" t="e">
        <f t="shared" si="70"/>
        <v>#N/A</v>
      </c>
      <c r="BE194" s="61" t="e">
        <f t="shared" si="70"/>
        <v>#N/A</v>
      </c>
      <c r="BF194" s="15"/>
      <c r="BG194" s="15"/>
      <c r="BH194" s="15"/>
    </row>
    <row r="195" spans="1:60" s="7" customFormat="1" ht="14.25" hidden="1" customHeight="1" outlineLevel="1" x14ac:dyDescent="0.25">
      <c r="D195" s="7" t="s">
        <v>114</v>
      </c>
      <c r="M195" s="8" t="s">
        <v>5</v>
      </c>
      <c r="N195" s="8" t="s">
        <v>57</v>
      </c>
      <c r="R195" s="91">
        <f>+R182</f>
        <v>0</v>
      </c>
      <c r="S195" s="91" t="e">
        <f t="shared" ref="S195:BE195" si="71">+S182</f>
        <v>#N/A</v>
      </c>
      <c r="T195" s="91" t="e">
        <f t="shared" si="71"/>
        <v>#N/A</v>
      </c>
      <c r="U195" s="91" t="e">
        <f t="shared" si="71"/>
        <v>#N/A</v>
      </c>
      <c r="V195" s="91" t="e">
        <f t="shared" si="71"/>
        <v>#N/A</v>
      </c>
      <c r="W195" s="91" t="e">
        <f t="shared" si="71"/>
        <v>#N/A</v>
      </c>
      <c r="X195" s="91" t="e">
        <f t="shared" si="71"/>
        <v>#N/A</v>
      </c>
      <c r="Y195" s="91" t="e">
        <f t="shared" si="71"/>
        <v>#N/A</v>
      </c>
      <c r="Z195" s="91" t="e">
        <f t="shared" si="71"/>
        <v>#N/A</v>
      </c>
      <c r="AA195" s="91" t="e">
        <f t="shared" si="71"/>
        <v>#N/A</v>
      </c>
      <c r="AB195" s="91" t="e">
        <f t="shared" si="71"/>
        <v>#N/A</v>
      </c>
      <c r="AC195" s="91" t="e">
        <f t="shared" si="71"/>
        <v>#N/A</v>
      </c>
      <c r="AD195" s="91" t="e">
        <f t="shared" si="71"/>
        <v>#N/A</v>
      </c>
      <c r="AE195" s="91" t="e">
        <f t="shared" si="71"/>
        <v>#N/A</v>
      </c>
      <c r="AF195" s="91" t="e">
        <f t="shared" si="71"/>
        <v>#N/A</v>
      </c>
      <c r="AG195" s="91" t="e">
        <f t="shared" si="71"/>
        <v>#N/A</v>
      </c>
      <c r="AH195" s="91" t="e">
        <f t="shared" si="71"/>
        <v>#N/A</v>
      </c>
      <c r="AI195" s="91" t="e">
        <f t="shared" si="71"/>
        <v>#N/A</v>
      </c>
      <c r="AJ195" s="91" t="e">
        <f t="shared" si="71"/>
        <v>#N/A</v>
      </c>
      <c r="AK195" s="91" t="e">
        <f t="shared" si="71"/>
        <v>#N/A</v>
      </c>
      <c r="AL195" s="91" t="e">
        <f t="shared" si="71"/>
        <v>#N/A</v>
      </c>
      <c r="AM195" s="91" t="e">
        <f t="shared" si="71"/>
        <v>#N/A</v>
      </c>
      <c r="AN195" s="91" t="e">
        <f t="shared" si="71"/>
        <v>#N/A</v>
      </c>
      <c r="AO195" s="91" t="e">
        <f t="shared" si="71"/>
        <v>#N/A</v>
      </c>
      <c r="AP195" s="91" t="e">
        <f t="shared" si="71"/>
        <v>#N/A</v>
      </c>
      <c r="AQ195" s="91" t="e">
        <f t="shared" si="71"/>
        <v>#N/A</v>
      </c>
      <c r="AR195" s="91" t="e">
        <f t="shared" si="71"/>
        <v>#N/A</v>
      </c>
      <c r="AS195" s="91" t="e">
        <f t="shared" si="71"/>
        <v>#N/A</v>
      </c>
      <c r="AT195" s="91" t="e">
        <f t="shared" si="71"/>
        <v>#N/A</v>
      </c>
      <c r="AU195" s="91" t="e">
        <f t="shared" si="71"/>
        <v>#N/A</v>
      </c>
      <c r="AV195" s="91" t="e">
        <f t="shared" si="71"/>
        <v>#N/A</v>
      </c>
      <c r="AW195" s="91" t="e">
        <f t="shared" si="71"/>
        <v>#N/A</v>
      </c>
      <c r="AX195" s="91" t="e">
        <f t="shared" si="71"/>
        <v>#N/A</v>
      </c>
      <c r="AY195" s="91" t="e">
        <f t="shared" si="71"/>
        <v>#N/A</v>
      </c>
      <c r="AZ195" s="91" t="e">
        <f t="shared" si="71"/>
        <v>#N/A</v>
      </c>
      <c r="BA195" s="91" t="e">
        <f t="shared" si="71"/>
        <v>#N/A</v>
      </c>
      <c r="BB195" s="91" t="e">
        <f t="shared" si="71"/>
        <v>#N/A</v>
      </c>
      <c r="BC195" s="91" t="e">
        <f t="shared" si="71"/>
        <v>#N/A</v>
      </c>
      <c r="BD195" s="91" t="e">
        <f t="shared" si="71"/>
        <v>#N/A</v>
      </c>
      <c r="BE195" s="91" t="e">
        <f t="shared" si="71"/>
        <v>#N/A</v>
      </c>
    </row>
    <row r="196" spans="1:60" s="7" customFormat="1" ht="14.25" hidden="1" customHeight="1" collapsed="1" x14ac:dyDescent="0.25">
      <c r="M196" s="8"/>
      <c r="N196" s="8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</row>
    <row r="197" spans="1:60" s="1" customFormat="1" hidden="1" outlineLevel="1" x14ac:dyDescent="0.2">
      <c r="A197" s="3" t="s">
        <v>20</v>
      </c>
      <c r="C197" s="3"/>
    </row>
    <row r="198" spans="1:60" s="43" customFormat="1" ht="12.75" hidden="1" customHeight="1" outlineLevel="1" x14ac:dyDescent="0.25">
      <c r="L198" s="29"/>
      <c r="M198" s="29"/>
      <c r="N198" s="29"/>
    </row>
    <row r="199" spans="1:60" s="43" customFormat="1" ht="12.75" hidden="1" customHeight="1" outlineLevel="1" x14ac:dyDescent="0.25">
      <c r="B199" s="43" t="s">
        <v>119</v>
      </c>
      <c r="L199" s="29"/>
      <c r="M199" s="29" t="s">
        <v>5</v>
      </c>
      <c r="N199" s="29" t="s">
        <v>13</v>
      </c>
      <c r="Q199" s="78">
        <f t="shared" ref="Q199:BE199" si="72">+(1+DRate)^Q58</f>
        <v>1</v>
      </c>
      <c r="R199" s="78">
        <f t="shared" si="72"/>
        <v>1</v>
      </c>
      <c r="S199" s="78">
        <f t="shared" si="72"/>
        <v>1</v>
      </c>
      <c r="T199" s="78">
        <f t="shared" si="72"/>
        <v>1</v>
      </c>
      <c r="U199" s="78">
        <f t="shared" si="72"/>
        <v>1</v>
      </c>
      <c r="V199" s="78">
        <f t="shared" si="72"/>
        <v>1</v>
      </c>
      <c r="W199" s="78">
        <f t="shared" si="72"/>
        <v>1</v>
      </c>
      <c r="X199" s="78">
        <f t="shared" si="72"/>
        <v>1</v>
      </c>
      <c r="Y199" s="78">
        <f t="shared" si="72"/>
        <v>1</v>
      </c>
      <c r="Z199" s="78">
        <f t="shared" si="72"/>
        <v>1</v>
      </c>
      <c r="AA199" s="78">
        <f t="shared" si="72"/>
        <v>1</v>
      </c>
      <c r="AB199" s="78">
        <f t="shared" si="72"/>
        <v>1</v>
      </c>
      <c r="AC199" s="78">
        <f t="shared" si="72"/>
        <v>1</v>
      </c>
      <c r="AD199" s="78">
        <f t="shared" si="72"/>
        <v>1</v>
      </c>
      <c r="AE199" s="78">
        <f t="shared" si="72"/>
        <v>1</v>
      </c>
      <c r="AF199" s="78">
        <f t="shared" si="72"/>
        <v>1</v>
      </c>
      <c r="AG199" s="78">
        <f t="shared" si="72"/>
        <v>1</v>
      </c>
      <c r="AH199" s="78">
        <f t="shared" si="72"/>
        <v>1</v>
      </c>
      <c r="AI199" s="78">
        <f t="shared" si="72"/>
        <v>1</v>
      </c>
      <c r="AJ199" s="78">
        <f t="shared" si="72"/>
        <v>1</v>
      </c>
      <c r="AK199" s="78">
        <f t="shared" si="72"/>
        <v>1</v>
      </c>
      <c r="AL199" s="78">
        <f t="shared" si="72"/>
        <v>1</v>
      </c>
      <c r="AM199" s="78">
        <f t="shared" si="72"/>
        <v>1</v>
      </c>
      <c r="AN199" s="78">
        <f t="shared" si="72"/>
        <v>1</v>
      </c>
      <c r="AO199" s="78">
        <f t="shared" si="72"/>
        <v>1</v>
      </c>
      <c r="AP199" s="78">
        <f t="shared" si="72"/>
        <v>1</v>
      </c>
      <c r="AQ199" s="78">
        <f t="shared" si="72"/>
        <v>1</v>
      </c>
      <c r="AR199" s="78">
        <f t="shared" si="72"/>
        <v>1</v>
      </c>
      <c r="AS199" s="78">
        <f t="shared" si="72"/>
        <v>1</v>
      </c>
      <c r="AT199" s="78">
        <f t="shared" si="72"/>
        <v>1</v>
      </c>
      <c r="AU199" s="78">
        <f t="shared" si="72"/>
        <v>1</v>
      </c>
      <c r="AV199" s="78">
        <f t="shared" si="72"/>
        <v>1</v>
      </c>
      <c r="AW199" s="78">
        <f t="shared" si="72"/>
        <v>1</v>
      </c>
      <c r="AX199" s="78">
        <f t="shared" si="72"/>
        <v>1</v>
      </c>
      <c r="AY199" s="78">
        <f t="shared" si="72"/>
        <v>1</v>
      </c>
      <c r="AZ199" s="78">
        <f t="shared" si="72"/>
        <v>1</v>
      </c>
      <c r="BA199" s="78">
        <f t="shared" si="72"/>
        <v>1</v>
      </c>
      <c r="BB199" s="78">
        <f t="shared" si="72"/>
        <v>1</v>
      </c>
      <c r="BC199" s="78">
        <f t="shared" si="72"/>
        <v>1</v>
      </c>
      <c r="BD199" s="78">
        <f t="shared" si="72"/>
        <v>1</v>
      </c>
      <c r="BE199" s="78">
        <f t="shared" si="72"/>
        <v>1</v>
      </c>
    </row>
    <row r="200" spans="1:60" s="43" customFormat="1" ht="12.75" hidden="1" customHeight="1" outlineLevel="1" thickBot="1" x14ac:dyDescent="0.3">
      <c r="L200" s="29"/>
      <c r="M200" s="29"/>
      <c r="N200" s="29"/>
    </row>
    <row r="201" spans="1:60" s="79" customFormat="1" ht="14.25" hidden="1" customHeight="1" outlineLevel="1" thickTop="1" thickBot="1" x14ac:dyDescent="0.3">
      <c r="B201" s="24" t="s">
        <v>96</v>
      </c>
      <c r="L201" s="80"/>
      <c r="M201" s="25" t="s">
        <v>5</v>
      </c>
      <c r="N201" s="25" t="s">
        <v>117</v>
      </c>
      <c r="O201" s="269" t="e">
        <f ca="1">100*O203</f>
        <v>#N/A</v>
      </c>
    </row>
    <row r="202" spans="1:60" s="79" customFormat="1" ht="14.25" hidden="1" customHeight="1" outlineLevel="1" thickTop="1" thickBot="1" x14ac:dyDescent="0.3">
      <c r="B202" s="24" t="s">
        <v>325</v>
      </c>
      <c r="L202" s="80"/>
      <c r="M202" s="25" t="s">
        <v>5</v>
      </c>
      <c r="N202" s="25" t="s">
        <v>117</v>
      </c>
      <c r="O202" s="269" t="e">
        <f ca="1">100*O204</f>
        <v>#N/A</v>
      </c>
    </row>
    <row r="203" spans="1:60" s="7" customFormat="1" ht="14.25" hidden="1" customHeight="1" outlineLevel="1" thickTop="1" x14ac:dyDescent="0.25">
      <c r="B203" s="7" t="s">
        <v>96</v>
      </c>
      <c r="L203" s="6"/>
      <c r="M203" s="8" t="s">
        <v>5</v>
      </c>
      <c r="N203" s="8" t="s">
        <v>44</v>
      </c>
      <c r="O203" s="98" t="e">
        <f ca="1">+SUM($O$208:$O$213)/$O$205</f>
        <v>#N/A</v>
      </c>
    </row>
    <row r="204" spans="1:60" s="7" customFormat="1" ht="14.25" hidden="1" customHeight="1" outlineLevel="1" x14ac:dyDescent="0.25">
      <c r="B204" s="7" t="s">
        <v>325</v>
      </c>
      <c r="L204" s="6"/>
      <c r="M204" s="8" t="s">
        <v>5</v>
      </c>
      <c r="N204" s="8" t="s">
        <v>44</v>
      </c>
      <c r="O204" s="98" t="e">
        <f ca="1">+SUM($O$208:$O$216)/$O$205</f>
        <v>#N/A</v>
      </c>
    </row>
    <row r="205" spans="1:60" s="10" customFormat="1" ht="14.25" hidden="1" customHeight="1" outlineLevel="1" x14ac:dyDescent="0.25">
      <c r="B205" s="7"/>
      <c r="C205" s="49" t="s">
        <v>21</v>
      </c>
      <c r="D205" s="7"/>
      <c r="E205" s="7"/>
      <c r="F205" s="7"/>
      <c r="G205" s="7"/>
      <c r="H205" s="7"/>
      <c r="I205" s="7"/>
      <c r="J205" s="7"/>
      <c r="K205" s="7"/>
      <c r="M205" s="20" t="s">
        <v>5</v>
      </c>
      <c r="N205" s="20" t="s">
        <v>26</v>
      </c>
      <c r="O205" s="22">
        <f ca="1">+SUM(OFFSET(R207,,,,EconLT))</f>
        <v>0</v>
      </c>
      <c r="P205" s="93"/>
    </row>
    <row r="206" spans="1:60" s="10" customFormat="1" ht="14.25" hidden="1" customHeight="1" outlineLevel="1" x14ac:dyDescent="0.25">
      <c r="B206" s="7"/>
      <c r="C206" s="49"/>
      <c r="D206" s="7" t="s">
        <v>12</v>
      </c>
      <c r="E206" s="7"/>
      <c r="F206" s="7"/>
      <c r="G206" s="7"/>
      <c r="H206" s="7"/>
      <c r="I206" s="7"/>
      <c r="J206" s="7"/>
      <c r="K206" s="7"/>
      <c r="M206" s="8" t="s">
        <v>5</v>
      </c>
      <c r="N206" s="8" t="s">
        <v>13</v>
      </c>
      <c r="O206" s="35" t="str">
        <f ca="1">+IF(ROUND(O205-NPV(DRate,OFFSET(R99,,,,EconLT)),0)=0,"OK","ERROR")</f>
        <v>OK</v>
      </c>
      <c r="P206" s="93"/>
    </row>
    <row r="207" spans="1:60" s="43" customFormat="1" ht="12.75" hidden="1" customHeight="1" outlineLevel="1" x14ac:dyDescent="0.25">
      <c r="D207" s="43" t="s">
        <v>87</v>
      </c>
      <c r="L207" s="29"/>
      <c r="M207" s="29" t="s">
        <v>5</v>
      </c>
      <c r="N207" s="29" t="s">
        <v>58</v>
      </c>
      <c r="R207" s="36">
        <f t="shared" ref="R207:BE207" si="73">+R99/R199</f>
        <v>0</v>
      </c>
      <c r="S207" s="36">
        <f t="shared" si="73"/>
        <v>0</v>
      </c>
      <c r="T207" s="36">
        <f t="shared" si="73"/>
        <v>0</v>
      </c>
      <c r="U207" s="36">
        <f t="shared" si="73"/>
        <v>0</v>
      </c>
      <c r="V207" s="36">
        <f t="shared" si="73"/>
        <v>0</v>
      </c>
      <c r="W207" s="36">
        <f t="shared" si="73"/>
        <v>0</v>
      </c>
      <c r="X207" s="36">
        <f t="shared" si="73"/>
        <v>0</v>
      </c>
      <c r="Y207" s="36">
        <f t="shared" si="73"/>
        <v>0</v>
      </c>
      <c r="Z207" s="36">
        <f t="shared" si="73"/>
        <v>0</v>
      </c>
      <c r="AA207" s="36">
        <f t="shared" si="73"/>
        <v>0</v>
      </c>
      <c r="AB207" s="36">
        <f t="shared" si="73"/>
        <v>0</v>
      </c>
      <c r="AC207" s="36">
        <f t="shared" si="73"/>
        <v>0</v>
      </c>
      <c r="AD207" s="36">
        <f t="shared" si="73"/>
        <v>0</v>
      </c>
      <c r="AE207" s="36">
        <f t="shared" si="73"/>
        <v>0</v>
      </c>
      <c r="AF207" s="36">
        <f t="shared" si="73"/>
        <v>0</v>
      </c>
      <c r="AG207" s="36">
        <f t="shared" si="73"/>
        <v>0</v>
      </c>
      <c r="AH207" s="36">
        <f t="shared" si="73"/>
        <v>0</v>
      </c>
      <c r="AI207" s="36">
        <f t="shared" si="73"/>
        <v>0</v>
      </c>
      <c r="AJ207" s="36">
        <f t="shared" si="73"/>
        <v>0</v>
      </c>
      <c r="AK207" s="36">
        <f t="shared" si="73"/>
        <v>0</v>
      </c>
      <c r="AL207" s="36">
        <f t="shared" si="73"/>
        <v>0</v>
      </c>
      <c r="AM207" s="36">
        <f t="shared" si="73"/>
        <v>0</v>
      </c>
      <c r="AN207" s="36">
        <f t="shared" si="73"/>
        <v>0</v>
      </c>
      <c r="AO207" s="36">
        <f t="shared" si="73"/>
        <v>0</v>
      </c>
      <c r="AP207" s="36">
        <f t="shared" si="73"/>
        <v>0</v>
      </c>
      <c r="AQ207" s="36">
        <f t="shared" si="73"/>
        <v>0</v>
      </c>
      <c r="AR207" s="36">
        <f t="shared" si="73"/>
        <v>0</v>
      </c>
      <c r="AS207" s="36">
        <f t="shared" si="73"/>
        <v>0</v>
      </c>
      <c r="AT207" s="36">
        <f t="shared" si="73"/>
        <v>0</v>
      </c>
      <c r="AU207" s="36">
        <f t="shared" si="73"/>
        <v>0</v>
      </c>
      <c r="AV207" s="36">
        <f t="shared" si="73"/>
        <v>0</v>
      </c>
      <c r="AW207" s="36">
        <f t="shared" si="73"/>
        <v>0</v>
      </c>
      <c r="AX207" s="36">
        <f t="shared" si="73"/>
        <v>0</v>
      </c>
      <c r="AY207" s="36">
        <f t="shared" si="73"/>
        <v>0</v>
      </c>
      <c r="AZ207" s="36">
        <f t="shared" si="73"/>
        <v>0</v>
      </c>
      <c r="BA207" s="36">
        <f t="shared" si="73"/>
        <v>0</v>
      </c>
      <c r="BB207" s="36">
        <f t="shared" si="73"/>
        <v>0</v>
      </c>
      <c r="BC207" s="36">
        <f t="shared" si="73"/>
        <v>0</v>
      </c>
      <c r="BD207" s="36">
        <f t="shared" si="73"/>
        <v>0</v>
      </c>
      <c r="BE207" s="36">
        <f t="shared" si="73"/>
        <v>0</v>
      </c>
    </row>
    <row r="208" spans="1:60" s="10" customFormat="1" ht="14.25" hidden="1" customHeight="1" outlineLevel="1" x14ac:dyDescent="0.25">
      <c r="B208" s="7"/>
      <c r="C208" s="49" t="s">
        <v>83</v>
      </c>
      <c r="D208" s="7"/>
      <c r="E208" s="7"/>
      <c r="F208" s="13"/>
      <c r="G208" s="13"/>
      <c r="H208" s="13"/>
      <c r="I208" s="13"/>
      <c r="J208" s="13"/>
      <c r="K208" s="13"/>
      <c r="L208" s="12"/>
      <c r="M208" s="20" t="s">
        <v>5</v>
      </c>
      <c r="N208" s="20" t="s">
        <v>23</v>
      </c>
      <c r="O208" s="22">
        <f ca="1">+SUM(OFFSET(R209,,,,EconLT))</f>
        <v>0</v>
      </c>
    </row>
    <row r="209" spans="2:57" s="43" customFormat="1" ht="12.75" hidden="1" customHeight="1" outlineLevel="1" x14ac:dyDescent="0.25">
      <c r="D209" s="43" t="s">
        <v>88</v>
      </c>
      <c r="L209" s="29"/>
      <c r="M209" s="29" t="s">
        <v>5</v>
      </c>
      <c r="N209" s="29" t="s">
        <v>23</v>
      </c>
      <c r="R209" s="36">
        <f t="shared" ref="R209:BE209" si="74">+R118/Q199</f>
        <v>0</v>
      </c>
      <c r="S209" s="36">
        <f t="shared" si="74"/>
        <v>0</v>
      </c>
      <c r="T209" s="36">
        <f t="shared" si="74"/>
        <v>0</v>
      </c>
      <c r="U209" s="36">
        <f t="shared" si="74"/>
        <v>0</v>
      </c>
      <c r="V209" s="36">
        <f t="shared" si="74"/>
        <v>0</v>
      </c>
      <c r="W209" s="36">
        <f t="shared" si="74"/>
        <v>0</v>
      </c>
      <c r="X209" s="36">
        <f t="shared" si="74"/>
        <v>0</v>
      </c>
      <c r="Y209" s="36">
        <f t="shared" si="74"/>
        <v>0</v>
      </c>
      <c r="Z209" s="36">
        <f t="shared" si="74"/>
        <v>0</v>
      </c>
      <c r="AA209" s="36">
        <f t="shared" si="74"/>
        <v>0</v>
      </c>
      <c r="AB209" s="36">
        <f t="shared" si="74"/>
        <v>0</v>
      </c>
      <c r="AC209" s="36">
        <f t="shared" si="74"/>
        <v>0</v>
      </c>
      <c r="AD209" s="36">
        <f t="shared" si="74"/>
        <v>0</v>
      </c>
      <c r="AE209" s="36">
        <f t="shared" si="74"/>
        <v>0</v>
      </c>
      <c r="AF209" s="36">
        <f t="shared" si="74"/>
        <v>0</v>
      </c>
      <c r="AG209" s="36">
        <f t="shared" si="74"/>
        <v>0</v>
      </c>
      <c r="AH209" s="36">
        <f t="shared" si="74"/>
        <v>0</v>
      </c>
      <c r="AI209" s="36">
        <f t="shared" si="74"/>
        <v>0</v>
      </c>
      <c r="AJ209" s="36">
        <f t="shared" si="74"/>
        <v>0</v>
      </c>
      <c r="AK209" s="36">
        <f t="shared" si="74"/>
        <v>0</v>
      </c>
      <c r="AL209" s="36">
        <f t="shared" si="74"/>
        <v>0</v>
      </c>
      <c r="AM209" s="36">
        <f t="shared" si="74"/>
        <v>0</v>
      </c>
      <c r="AN209" s="36">
        <f t="shared" si="74"/>
        <v>0</v>
      </c>
      <c r="AO209" s="36">
        <f t="shared" si="74"/>
        <v>0</v>
      </c>
      <c r="AP209" s="36">
        <f t="shared" si="74"/>
        <v>0</v>
      </c>
      <c r="AQ209" s="36">
        <f t="shared" si="74"/>
        <v>0</v>
      </c>
      <c r="AR209" s="36">
        <f t="shared" si="74"/>
        <v>0</v>
      </c>
      <c r="AS209" s="36">
        <f t="shared" si="74"/>
        <v>0</v>
      </c>
      <c r="AT209" s="36">
        <f t="shared" si="74"/>
        <v>0</v>
      </c>
      <c r="AU209" s="36">
        <f t="shared" si="74"/>
        <v>0</v>
      </c>
      <c r="AV209" s="36">
        <f t="shared" si="74"/>
        <v>0</v>
      </c>
      <c r="AW209" s="36">
        <f t="shared" si="74"/>
        <v>0</v>
      </c>
      <c r="AX209" s="36">
        <f t="shared" si="74"/>
        <v>0</v>
      </c>
      <c r="AY209" s="36">
        <f t="shared" si="74"/>
        <v>0</v>
      </c>
      <c r="AZ209" s="36">
        <f t="shared" si="74"/>
        <v>0</v>
      </c>
      <c r="BA209" s="36">
        <f t="shared" si="74"/>
        <v>0</v>
      </c>
      <c r="BB209" s="36">
        <f t="shared" si="74"/>
        <v>0</v>
      </c>
      <c r="BC209" s="36">
        <f t="shared" si="74"/>
        <v>0</v>
      </c>
      <c r="BD209" s="36">
        <f t="shared" si="74"/>
        <v>0</v>
      </c>
      <c r="BE209" s="36">
        <f t="shared" si="74"/>
        <v>0</v>
      </c>
    </row>
    <row r="210" spans="2:57" s="10" customFormat="1" ht="14.25" hidden="1" customHeight="1" outlineLevel="1" x14ac:dyDescent="0.25">
      <c r="B210" s="7"/>
      <c r="C210" s="49" t="s">
        <v>84</v>
      </c>
      <c r="D210" s="7"/>
      <c r="E210" s="7"/>
      <c r="F210" s="13"/>
      <c r="G210" s="13"/>
      <c r="H210" s="13"/>
      <c r="I210" s="13"/>
      <c r="J210" s="13"/>
      <c r="K210" s="13"/>
      <c r="L210" s="12"/>
      <c r="M210" s="20" t="s">
        <v>5</v>
      </c>
      <c r="N210" s="20" t="s">
        <v>23</v>
      </c>
      <c r="O210" s="22" t="e">
        <f ca="1">+SUM(OFFSET(R212,,,,EconLT))</f>
        <v>#N/A</v>
      </c>
    </row>
    <row r="211" spans="2:57" s="10" customFormat="1" ht="14.25" hidden="1" customHeight="1" outlineLevel="1" x14ac:dyDescent="0.25">
      <c r="B211" s="7"/>
      <c r="C211" s="49"/>
      <c r="D211" s="7" t="s">
        <v>12</v>
      </c>
      <c r="E211" s="7"/>
      <c r="F211" s="7"/>
      <c r="G211" s="7"/>
      <c r="H211" s="7"/>
      <c r="I211" s="7"/>
      <c r="J211" s="7"/>
      <c r="K211" s="7"/>
      <c r="M211" s="8" t="s">
        <v>5</v>
      </c>
      <c r="N211" s="8" t="s">
        <v>13</v>
      </c>
      <c r="O211" s="35" t="e">
        <f ca="1">+IF(ROUND(O210-NPV(DRate,OFFSET(R131,,,,EconLT)),0)=0,"OK","ERROR")</f>
        <v>#N/A</v>
      </c>
      <c r="P211" s="93"/>
    </row>
    <row r="212" spans="2:57" s="43" customFormat="1" ht="12.75" hidden="1" customHeight="1" outlineLevel="1" x14ac:dyDescent="0.25">
      <c r="D212" s="43" t="s">
        <v>89</v>
      </c>
      <c r="L212" s="29"/>
      <c r="M212" s="29" t="s">
        <v>5</v>
      </c>
      <c r="N212" s="29" t="s">
        <v>57</v>
      </c>
      <c r="R212" s="36">
        <f t="shared" ref="R212:BE212" si="75">+R131/R199</f>
        <v>0</v>
      </c>
      <c r="S212" s="36" t="e">
        <f t="shared" si="75"/>
        <v>#N/A</v>
      </c>
      <c r="T212" s="36" t="e">
        <f t="shared" si="75"/>
        <v>#N/A</v>
      </c>
      <c r="U212" s="36" t="e">
        <f t="shared" si="75"/>
        <v>#N/A</v>
      </c>
      <c r="V212" s="36" t="e">
        <f t="shared" si="75"/>
        <v>#N/A</v>
      </c>
      <c r="W212" s="36" t="e">
        <f t="shared" si="75"/>
        <v>#N/A</v>
      </c>
      <c r="X212" s="36" t="e">
        <f t="shared" si="75"/>
        <v>#N/A</v>
      </c>
      <c r="Y212" s="36" t="e">
        <f t="shared" si="75"/>
        <v>#N/A</v>
      </c>
      <c r="Z212" s="36" t="e">
        <f t="shared" si="75"/>
        <v>#N/A</v>
      </c>
      <c r="AA212" s="36" t="e">
        <f t="shared" si="75"/>
        <v>#N/A</v>
      </c>
      <c r="AB212" s="36" t="e">
        <f t="shared" si="75"/>
        <v>#N/A</v>
      </c>
      <c r="AC212" s="36" t="e">
        <f t="shared" si="75"/>
        <v>#N/A</v>
      </c>
      <c r="AD212" s="36" t="e">
        <f t="shared" si="75"/>
        <v>#N/A</v>
      </c>
      <c r="AE212" s="36" t="e">
        <f t="shared" si="75"/>
        <v>#N/A</v>
      </c>
      <c r="AF212" s="36" t="e">
        <f t="shared" si="75"/>
        <v>#N/A</v>
      </c>
      <c r="AG212" s="36" t="e">
        <f t="shared" si="75"/>
        <v>#N/A</v>
      </c>
      <c r="AH212" s="36" t="e">
        <f t="shared" si="75"/>
        <v>#N/A</v>
      </c>
      <c r="AI212" s="36" t="e">
        <f t="shared" si="75"/>
        <v>#N/A</v>
      </c>
      <c r="AJ212" s="36" t="e">
        <f t="shared" si="75"/>
        <v>#N/A</v>
      </c>
      <c r="AK212" s="36" t="e">
        <f t="shared" si="75"/>
        <v>#N/A</v>
      </c>
      <c r="AL212" s="36" t="e">
        <f t="shared" si="75"/>
        <v>#N/A</v>
      </c>
      <c r="AM212" s="36" t="e">
        <f t="shared" si="75"/>
        <v>#N/A</v>
      </c>
      <c r="AN212" s="36" t="e">
        <f t="shared" si="75"/>
        <v>#N/A</v>
      </c>
      <c r="AO212" s="36" t="e">
        <f t="shared" si="75"/>
        <v>#N/A</v>
      </c>
      <c r="AP212" s="36" t="e">
        <f t="shared" si="75"/>
        <v>#N/A</v>
      </c>
      <c r="AQ212" s="36" t="e">
        <f t="shared" si="75"/>
        <v>#N/A</v>
      </c>
      <c r="AR212" s="36" t="e">
        <f t="shared" si="75"/>
        <v>#N/A</v>
      </c>
      <c r="AS212" s="36" t="e">
        <f t="shared" si="75"/>
        <v>#N/A</v>
      </c>
      <c r="AT212" s="36" t="e">
        <f t="shared" si="75"/>
        <v>#N/A</v>
      </c>
      <c r="AU212" s="36" t="e">
        <f t="shared" si="75"/>
        <v>#N/A</v>
      </c>
      <c r="AV212" s="36" t="e">
        <f t="shared" si="75"/>
        <v>#N/A</v>
      </c>
      <c r="AW212" s="36" t="e">
        <f t="shared" si="75"/>
        <v>#N/A</v>
      </c>
      <c r="AX212" s="36" t="e">
        <f t="shared" si="75"/>
        <v>#N/A</v>
      </c>
      <c r="AY212" s="36" t="e">
        <f t="shared" si="75"/>
        <v>#N/A</v>
      </c>
      <c r="AZ212" s="36" t="e">
        <f t="shared" si="75"/>
        <v>#N/A</v>
      </c>
      <c r="BA212" s="36" t="e">
        <f t="shared" si="75"/>
        <v>#N/A</v>
      </c>
      <c r="BB212" s="36" t="e">
        <f t="shared" si="75"/>
        <v>#N/A</v>
      </c>
      <c r="BC212" s="36" t="e">
        <f t="shared" si="75"/>
        <v>#N/A</v>
      </c>
      <c r="BD212" s="36" t="e">
        <f t="shared" si="75"/>
        <v>#N/A</v>
      </c>
      <c r="BE212" s="36" t="e">
        <f t="shared" si="75"/>
        <v>#N/A</v>
      </c>
    </row>
    <row r="213" spans="2:57" s="10" customFormat="1" ht="14.25" hidden="1" customHeight="1" outlineLevel="1" x14ac:dyDescent="0.25">
      <c r="B213" s="7"/>
      <c r="C213" s="49" t="s">
        <v>113</v>
      </c>
      <c r="D213" s="7"/>
      <c r="E213" s="7"/>
      <c r="F213" s="13"/>
      <c r="G213" s="13"/>
      <c r="H213" s="13"/>
      <c r="I213" s="13"/>
      <c r="J213" s="13"/>
      <c r="K213" s="13"/>
      <c r="L213" s="12"/>
      <c r="M213" s="20" t="s">
        <v>5</v>
      </c>
      <c r="N213" s="20" t="s">
        <v>23</v>
      </c>
      <c r="O213" s="22" t="e">
        <f ca="1">+SUM(OFFSET(R215,,,,EconLT))</f>
        <v>#N/A</v>
      </c>
    </row>
    <row r="214" spans="2:57" s="10" customFormat="1" ht="14.25" hidden="1" customHeight="1" outlineLevel="1" x14ac:dyDescent="0.25">
      <c r="B214" s="7"/>
      <c r="C214" s="49"/>
      <c r="D214" s="7" t="s">
        <v>12</v>
      </c>
      <c r="E214" s="7"/>
      <c r="F214" s="7"/>
      <c r="G214" s="7"/>
      <c r="H214" s="7"/>
      <c r="I214" s="7"/>
      <c r="J214" s="7"/>
      <c r="K214" s="7"/>
      <c r="M214" s="8" t="s">
        <v>5</v>
      </c>
      <c r="N214" s="8" t="s">
        <v>13</v>
      </c>
      <c r="O214" s="35" t="e">
        <f ca="1">+IF(ROUND(O213-NPV(DRate,OFFSET(R157,,,,EconLT)),0)=0,"OK","ERROR")</f>
        <v>#N/A</v>
      </c>
      <c r="P214" s="93"/>
    </row>
    <row r="215" spans="2:57" s="43" customFormat="1" ht="12.75" hidden="1" customHeight="1" outlineLevel="1" x14ac:dyDescent="0.25">
      <c r="D215" s="43" t="s">
        <v>116</v>
      </c>
      <c r="L215" s="29"/>
      <c r="M215" s="29" t="s">
        <v>5</v>
      </c>
      <c r="N215" s="29" t="s">
        <v>57</v>
      </c>
      <c r="R215" s="36">
        <f t="shared" ref="R215:BE215" si="76">+R157/R199</f>
        <v>0</v>
      </c>
      <c r="S215" s="36" t="e">
        <f t="shared" si="76"/>
        <v>#N/A</v>
      </c>
      <c r="T215" s="36" t="e">
        <f t="shared" si="76"/>
        <v>#N/A</v>
      </c>
      <c r="U215" s="36" t="e">
        <f t="shared" si="76"/>
        <v>#N/A</v>
      </c>
      <c r="V215" s="36" t="e">
        <f t="shared" si="76"/>
        <v>#N/A</v>
      </c>
      <c r="W215" s="36" t="e">
        <f t="shared" si="76"/>
        <v>#N/A</v>
      </c>
      <c r="X215" s="36" t="e">
        <f t="shared" si="76"/>
        <v>#N/A</v>
      </c>
      <c r="Y215" s="36" t="e">
        <f t="shared" si="76"/>
        <v>#N/A</v>
      </c>
      <c r="Z215" s="36" t="e">
        <f t="shared" si="76"/>
        <v>#N/A</v>
      </c>
      <c r="AA215" s="36" t="e">
        <f t="shared" si="76"/>
        <v>#N/A</v>
      </c>
      <c r="AB215" s="36" t="e">
        <f t="shared" si="76"/>
        <v>#N/A</v>
      </c>
      <c r="AC215" s="36" t="e">
        <f t="shared" si="76"/>
        <v>#N/A</v>
      </c>
      <c r="AD215" s="36" t="e">
        <f t="shared" si="76"/>
        <v>#N/A</v>
      </c>
      <c r="AE215" s="36" t="e">
        <f t="shared" si="76"/>
        <v>#N/A</v>
      </c>
      <c r="AF215" s="36" t="e">
        <f t="shared" si="76"/>
        <v>#N/A</v>
      </c>
      <c r="AG215" s="36" t="e">
        <f t="shared" si="76"/>
        <v>#N/A</v>
      </c>
      <c r="AH215" s="36" t="e">
        <f t="shared" si="76"/>
        <v>#N/A</v>
      </c>
      <c r="AI215" s="36" t="e">
        <f t="shared" si="76"/>
        <v>#N/A</v>
      </c>
      <c r="AJ215" s="36" t="e">
        <f t="shared" si="76"/>
        <v>#N/A</v>
      </c>
      <c r="AK215" s="36" t="e">
        <f t="shared" si="76"/>
        <v>#N/A</v>
      </c>
      <c r="AL215" s="36" t="e">
        <f t="shared" si="76"/>
        <v>#N/A</v>
      </c>
      <c r="AM215" s="36" t="e">
        <f t="shared" si="76"/>
        <v>#N/A</v>
      </c>
      <c r="AN215" s="36" t="e">
        <f t="shared" si="76"/>
        <v>#N/A</v>
      </c>
      <c r="AO215" s="36" t="e">
        <f t="shared" si="76"/>
        <v>#N/A</v>
      </c>
      <c r="AP215" s="36" t="e">
        <f t="shared" si="76"/>
        <v>#N/A</v>
      </c>
      <c r="AQ215" s="36" t="e">
        <f t="shared" si="76"/>
        <v>#N/A</v>
      </c>
      <c r="AR215" s="36" t="e">
        <f t="shared" si="76"/>
        <v>#N/A</v>
      </c>
      <c r="AS215" s="36" t="e">
        <f t="shared" si="76"/>
        <v>#N/A</v>
      </c>
      <c r="AT215" s="36" t="e">
        <f t="shared" si="76"/>
        <v>#N/A</v>
      </c>
      <c r="AU215" s="36" t="e">
        <f t="shared" si="76"/>
        <v>#N/A</v>
      </c>
      <c r="AV215" s="36" t="e">
        <f t="shared" si="76"/>
        <v>#N/A</v>
      </c>
      <c r="AW215" s="36" t="e">
        <f t="shared" si="76"/>
        <v>#N/A</v>
      </c>
      <c r="AX215" s="36" t="e">
        <f t="shared" si="76"/>
        <v>#N/A</v>
      </c>
      <c r="AY215" s="36" t="e">
        <f t="shared" si="76"/>
        <v>#N/A</v>
      </c>
      <c r="AZ215" s="36" t="e">
        <f t="shared" si="76"/>
        <v>#N/A</v>
      </c>
      <c r="BA215" s="36" t="e">
        <f t="shared" si="76"/>
        <v>#N/A</v>
      </c>
      <c r="BB215" s="36" t="e">
        <f t="shared" si="76"/>
        <v>#N/A</v>
      </c>
      <c r="BC215" s="36" t="e">
        <f t="shared" si="76"/>
        <v>#N/A</v>
      </c>
      <c r="BD215" s="36" t="e">
        <f t="shared" si="76"/>
        <v>#N/A</v>
      </c>
      <c r="BE215" s="36" t="e">
        <f t="shared" si="76"/>
        <v>#N/A</v>
      </c>
    </row>
    <row r="216" spans="2:57" s="10" customFormat="1" ht="14.25" hidden="1" customHeight="1" outlineLevel="1" x14ac:dyDescent="0.25">
      <c r="C216" s="49" t="s">
        <v>90</v>
      </c>
      <c r="F216" s="12"/>
      <c r="G216" s="12"/>
      <c r="H216" s="12"/>
      <c r="I216" s="12"/>
      <c r="J216" s="12"/>
      <c r="K216" s="12"/>
      <c r="L216" s="12"/>
      <c r="M216" s="20" t="s">
        <v>5</v>
      </c>
      <c r="N216" s="20" t="s">
        <v>23</v>
      </c>
      <c r="O216" s="22" t="e">
        <f ca="1">+SUM(OFFSET(R217,,,,EconLT))</f>
        <v>#REF!</v>
      </c>
    </row>
    <row r="217" spans="2:57" s="43" customFormat="1" ht="12.75" hidden="1" customHeight="1" outlineLevel="1" x14ac:dyDescent="0.25">
      <c r="D217" s="43" t="s">
        <v>91</v>
      </c>
      <c r="L217" s="29"/>
      <c r="M217" s="29" t="s">
        <v>5</v>
      </c>
      <c r="N217" s="29" t="s">
        <v>23</v>
      </c>
      <c r="R217" s="36">
        <f t="shared" ref="R217:BE217" ca="1" si="77">+R168/R199</f>
        <v>0</v>
      </c>
      <c r="S217" s="36">
        <f t="shared" ca="1" si="77"/>
        <v>0</v>
      </c>
      <c r="T217" s="36">
        <f t="shared" ca="1" si="77"/>
        <v>0</v>
      </c>
      <c r="U217" s="36">
        <f t="shared" ca="1" si="77"/>
        <v>0</v>
      </c>
      <c r="V217" s="36">
        <f t="shared" ca="1" si="77"/>
        <v>0</v>
      </c>
      <c r="W217" s="36">
        <f t="shared" ca="1" si="77"/>
        <v>0</v>
      </c>
      <c r="X217" s="36">
        <f t="shared" ca="1" si="77"/>
        <v>0</v>
      </c>
      <c r="Y217" s="36">
        <f t="shared" ca="1" si="77"/>
        <v>0</v>
      </c>
      <c r="Z217" s="36">
        <f t="shared" ca="1" si="77"/>
        <v>0</v>
      </c>
      <c r="AA217" s="36">
        <f t="shared" ca="1" si="77"/>
        <v>0</v>
      </c>
      <c r="AB217" s="36">
        <f t="shared" ca="1" si="77"/>
        <v>0</v>
      </c>
      <c r="AC217" s="36">
        <f t="shared" ca="1" si="77"/>
        <v>0</v>
      </c>
      <c r="AD217" s="36">
        <f t="shared" ca="1" si="77"/>
        <v>0</v>
      </c>
      <c r="AE217" s="36">
        <f t="shared" ca="1" si="77"/>
        <v>0</v>
      </c>
      <c r="AF217" s="36">
        <f t="shared" ca="1" si="77"/>
        <v>0</v>
      </c>
      <c r="AG217" s="36">
        <f t="shared" ca="1" si="77"/>
        <v>0</v>
      </c>
      <c r="AH217" s="36">
        <f t="shared" ca="1" si="77"/>
        <v>0</v>
      </c>
      <c r="AI217" s="36">
        <f t="shared" ca="1" si="77"/>
        <v>0</v>
      </c>
      <c r="AJ217" s="36">
        <f t="shared" ca="1" si="77"/>
        <v>0</v>
      </c>
      <c r="AK217" s="36" t="e">
        <f t="shared" ca="1" si="77"/>
        <v>#REF!</v>
      </c>
      <c r="AL217" s="36">
        <f t="shared" ca="1" si="77"/>
        <v>0</v>
      </c>
      <c r="AM217" s="36">
        <f t="shared" ca="1" si="77"/>
        <v>0</v>
      </c>
      <c r="AN217" s="36">
        <f t="shared" ca="1" si="77"/>
        <v>0</v>
      </c>
      <c r="AO217" s="36">
        <f t="shared" ca="1" si="77"/>
        <v>0</v>
      </c>
      <c r="AP217" s="36">
        <f t="shared" ca="1" si="77"/>
        <v>0</v>
      </c>
      <c r="AQ217" s="36">
        <f t="shared" ca="1" si="77"/>
        <v>0</v>
      </c>
      <c r="AR217" s="36">
        <f t="shared" ca="1" si="77"/>
        <v>0</v>
      </c>
      <c r="AS217" s="36">
        <f t="shared" ca="1" si="77"/>
        <v>0</v>
      </c>
      <c r="AT217" s="36">
        <f t="shared" ca="1" si="77"/>
        <v>0</v>
      </c>
      <c r="AU217" s="36">
        <f t="shared" ca="1" si="77"/>
        <v>0</v>
      </c>
      <c r="AV217" s="36">
        <f t="shared" ca="1" si="77"/>
        <v>0</v>
      </c>
      <c r="AW217" s="36">
        <f t="shared" ca="1" si="77"/>
        <v>0</v>
      </c>
      <c r="AX217" s="36">
        <f t="shared" ca="1" si="77"/>
        <v>0</v>
      </c>
      <c r="AY217" s="36">
        <f t="shared" ca="1" si="77"/>
        <v>0</v>
      </c>
      <c r="AZ217" s="36">
        <f t="shared" ca="1" si="77"/>
        <v>0</v>
      </c>
      <c r="BA217" s="36">
        <f t="shared" ca="1" si="77"/>
        <v>0</v>
      </c>
      <c r="BB217" s="36">
        <f t="shared" ca="1" si="77"/>
        <v>0</v>
      </c>
      <c r="BC217" s="36">
        <f t="shared" ca="1" si="77"/>
        <v>0</v>
      </c>
      <c r="BD217" s="36">
        <f t="shared" ca="1" si="77"/>
        <v>0</v>
      </c>
      <c r="BE217" s="36">
        <f t="shared" ca="1" si="77"/>
        <v>0</v>
      </c>
    </row>
    <row r="218" spans="2:57" s="10" customFormat="1" ht="14.25" hidden="1" customHeight="1" outlineLevel="1" thickBot="1" x14ac:dyDescent="0.3">
      <c r="F218" s="12"/>
      <c r="G218" s="12"/>
      <c r="H218" s="12"/>
      <c r="I218" s="12"/>
      <c r="J218" s="12"/>
      <c r="K218" s="12"/>
      <c r="L218" s="12"/>
      <c r="M218" s="20"/>
      <c r="N218" s="20"/>
      <c r="O218" s="22"/>
    </row>
    <row r="219" spans="2:57" s="79" customFormat="1" ht="14.25" hidden="1" customHeight="1" outlineLevel="1" thickTop="1" thickBot="1" x14ac:dyDescent="0.3">
      <c r="B219" s="24" t="s">
        <v>97</v>
      </c>
      <c r="L219" s="80"/>
      <c r="M219" s="25" t="s">
        <v>5</v>
      </c>
      <c r="N219" s="25" t="s">
        <v>117</v>
      </c>
      <c r="O219" s="269" t="e">
        <f ca="1">100*O220</f>
        <v>#N/A</v>
      </c>
    </row>
    <row r="220" spans="2:57" s="7" customFormat="1" ht="14.25" hidden="1" customHeight="1" outlineLevel="1" thickTop="1" x14ac:dyDescent="0.25">
      <c r="B220" s="7" t="s">
        <v>97</v>
      </c>
      <c r="L220" s="6"/>
      <c r="M220" s="8" t="s">
        <v>5</v>
      </c>
      <c r="N220" s="8" t="s">
        <v>44</v>
      </c>
      <c r="O220" s="98" t="e">
        <f ca="1">+SUM($O$222:$O$226)/$O$221</f>
        <v>#N/A</v>
      </c>
    </row>
    <row r="221" spans="2:57" hidden="1" outlineLevel="1" x14ac:dyDescent="0.2">
      <c r="C221" s="49" t="s">
        <v>21</v>
      </c>
      <c r="D221" s="7"/>
      <c r="E221" s="7"/>
      <c r="F221" s="7"/>
      <c r="G221" s="7"/>
      <c r="H221" s="7"/>
      <c r="I221" s="7"/>
      <c r="J221" s="7"/>
      <c r="K221" s="7"/>
      <c r="L221" s="10"/>
      <c r="M221" s="20" t="s">
        <v>5</v>
      </c>
      <c r="N221" s="20" t="s">
        <v>26</v>
      </c>
      <c r="O221" s="22">
        <f ca="1">+SUM(OFFSET(R222,,,,EconLT))</f>
        <v>0</v>
      </c>
    </row>
    <row r="222" spans="2:57" s="43" customFormat="1" ht="12.75" hidden="1" customHeight="1" outlineLevel="1" x14ac:dyDescent="0.25">
      <c r="D222" s="43" t="s">
        <v>87</v>
      </c>
      <c r="L222" s="29"/>
      <c r="M222" s="29" t="s">
        <v>5</v>
      </c>
      <c r="N222" s="29" t="s">
        <v>58</v>
      </c>
      <c r="R222" s="36">
        <f t="shared" ref="R222:BE222" si="78">+R180/R199</f>
        <v>0</v>
      </c>
      <c r="S222" s="36">
        <f t="shared" si="78"/>
        <v>0</v>
      </c>
      <c r="T222" s="36">
        <f t="shared" si="78"/>
        <v>0</v>
      </c>
      <c r="U222" s="36">
        <f t="shared" si="78"/>
        <v>0</v>
      </c>
      <c r="V222" s="36">
        <f t="shared" si="78"/>
        <v>0</v>
      </c>
      <c r="W222" s="36">
        <f t="shared" si="78"/>
        <v>0</v>
      </c>
      <c r="X222" s="36">
        <f t="shared" si="78"/>
        <v>0</v>
      </c>
      <c r="Y222" s="36">
        <f t="shared" si="78"/>
        <v>0</v>
      </c>
      <c r="Z222" s="36">
        <f t="shared" si="78"/>
        <v>0</v>
      </c>
      <c r="AA222" s="36">
        <f t="shared" si="78"/>
        <v>0</v>
      </c>
      <c r="AB222" s="36">
        <f t="shared" si="78"/>
        <v>0</v>
      </c>
      <c r="AC222" s="36">
        <f t="shared" si="78"/>
        <v>0</v>
      </c>
      <c r="AD222" s="36">
        <f t="shared" si="78"/>
        <v>0</v>
      </c>
      <c r="AE222" s="36">
        <f t="shared" si="78"/>
        <v>0</v>
      </c>
      <c r="AF222" s="36">
        <f t="shared" si="78"/>
        <v>0</v>
      </c>
      <c r="AG222" s="36">
        <f t="shared" si="78"/>
        <v>0</v>
      </c>
      <c r="AH222" s="36">
        <f t="shared" si="78"/>
        <v>0</v>
      </c>
      <c r="AI222" s="36">
        <f t="shared" si="78"/>
        <v>0</v>
      </c>
      <c r="AJ222" s="36">
        <f t="shared" si="78"/>
        <v>0</v>
      </c>
      <c r="AK222" s="36">
        <f t="shared" si="78"/>
        <v>0</v>
      </c>
      <c r="AL222" s="36">
        <f t="shared" si="78"/>
        <v>0</v>
      </c>
      <c r="AM222" s="36">
        <f t="shared" si="78"/>
        <v>0</v>
      </c>
      <c r="AN222" s="36">
        <f t="shared" si="78"/>
        <v>0</v>
      </c>
      <c r="AO222" s="36">
        <f t="shared" si="78"/>
        <v>0</v>
      </c>
      <c r="AP222" s="36">
        <f t="shared" si="78"/>
        <v>0</v>
      </c>
      <c r="AQ222" s="36">
        <f t="shared" si="78"/>
        <v>0</v>
      </c>
      <c r="AR222" s="36">
        <f t="shared" si="78"/>
        <v>0</v>
      </c>
      <c r="AS222" s="36">
        <f t="shared" si="78"/>
        <v>0</v>
      </c>
      <c r="AT222" s="36">
        <f t="shared" si="78"/>
        <v>0</v>
      </c>
      <c r="AU222" s="36">
        <f t="shared" si="78"/>
        <v>0</v>
      </c>
      <c r="AV222" s="36">
        <f t="shared" si="78"/>
        <v>0</v>
      </c>
      <c r="AW222" s="36">
        <f t="shared" si="78"/>
        <v>0</v>
      </c>
      <c r="AX222" s="36">
        <f t="shared" si="78"/>
        <v>0</v>
      </c>
      <c r="AY222" s="36">
        <f t="shared" si="78"/>
        <v>0</v>
      </c>
      <c r="AZ222" s="36">
        <f t="shared" si="78"/>
        <v>0</v>
      </c>
      <c r="BA222" s="36">
        <f t="shared" si="78"/>
        <v>0</v>
      </c>
      <c r="BB222" s="36">
        <f t="shared" si="78"/>
        <v>0</v>
      </c>
      <c r="BC222" s="36">
        <f t="shared" si="78"/>
        <v>0</v>
      </c>
      <c r="BD222" s="36">
        <f t="shared" si="78"/>
        <v>0</v>
      </c>
      <c r="BE222" s="36">
        <f t="shared" si="78"/>
        <v>0</v>
      </c>
    </row>
    <row r="223" spans="2:57" hidden="1" outlineLevel="1" x14ac:dyDescent="0.2">
      <c r="C223" s="49" t="s">
        <v>84</v>
      </c>
      <c r="D223" s="7"/>
      <c r="E223" s="7"/>
      <c r="F223" s="13"/>
      <c r="G223" s="13"/>
      <c r="H223" s="13"/>
      <c r="I223" s="13"/>
      <c r="J223" s="13"/>
      <c r="K223" s="13"/>
      <c r="L223" s="12"/>
      <c r="M223" s="20" t="s">
        <v>5</v>
      </c>
      <c r="N223" s="20" t="s">
        <v>23</v>
      </c>
      <c r="O223" s="22" t="e">
        <f ca="1">+SUM(OFFSET(R225,,,,EconLT))</f>
        <v>#N/A</v>
      </c>
    </row>
    <row r="224" spans="2:57" s="10" customFormat="1" ht="14.25" hidden="1" customHeight="1" outlineLevel="1" x14ac:dyDescent="0.25">
      <c r="B224" s="7"/>
      <c r="C224" s="49"/>
      <c r="D224" s="7" t="s">
        <v>12</v>
      </c>
      <c r="E224" s="7"/>
      <c r="F224" s="7"/>
      <c r="G224" s="7"/>
      <c r="H224" s="7"/>
      <c r="I224" s="7"/>
      <c r="J224" s="7"/>
      <c r="K224" s="7"/>
      <c r="M224" s="8" t="s">
        <v>5</v>
      </c>
      <c r="N224" s="8" t="s">
        <v>13</v>
      </c>
      <c r="O224" s="35" t="e">
        <f ca="1">+IF(ROUND(O223-NPV(DRate,OFFSET(R182,,,,EconLT)),0)=0,"OK","ERROR")</f>
        <v>#N/A</v>
      </c>
      <c r="P224" s="93"/>
    </row>
    <row r="225" spans="2:57" s="43" customFormat="1" ht="12.75" hidden="1" customHeight="1" outlineLevel="1" x14ac:dyDescent="0.25">
      <c r="D225" s="43" t="s">
        <v>89</v>
      </c>
      <c r="L225" s="29"/>
      <c r="M225" s="29" t="s">
        <v>5</v>
      </c>
      <c r="N225" s="29" t="s">
        <v>57</v>
      </c>
      <c r="R225" s="36">
        <f t="shared" ref="R225:BE225" si="79">+R182/R199</f>
        <v>0</v>
      </c>
      <c r="S225" s="36" t="e">
        <f t="shared" si="79"/>
        <v>#N/A</v>
      </c>
      <c r="T225" s="36" t="e">
        <f t="shared" si="79"/>
        <v>#N/A</v>
      </c>
      <c r="U225" s="36" t="e">
        <f t="shared" si="79"/>
        <v>#N/A</v>
      </c>
      <c r="V225" s="36" t="e">
        <f t="shared" si="79"/>
        <v>#N/A</v>
      </c>
      <c r="W225" s="36" t="e">
        <f t="shared" si="79"/>
        <v>#N/A</v>
      </c>
      <c r="X225" s="36" t="e">
        <f t="shared" si="79"/>
        <v>#N/A</v>
      </c>
      <c r="Y225" s="36" t="e">
        <f t="shared" si="79"/>
        <v>#N/A</v>
      </c>
      <c r="Z225" s="36" t="e">
        <f t="shared" si="79"/>
        <v>#N/A</v>
      </c>
      <c r="AA225" s="36" t="e">
        <f t="shared" si="79"/>
        <v>#N/A</v>
      </c>
      <c r="AB225" s="36" t="e">
        <f t="shared" si="79"/>
        <v>#N/A</v>
      </c>
      <c r="AC225" s="36" t="e">
        <f t="shared" si="79"/>
        <v>#N/A</v>
      </c>
      <c r="AD225" s="36" t="e">
        <f t="shared" si="79"/>
        <v>#N/A</v>
      </c>
      <c r="AE225" s="36" t="e">
        <f t="shared" si="79"/>
        <v>#N/A</v>
      </c>
      <c r="AF225" s="36" t="e">
        <f t="shared" si="79"/>
        <v>#N/A</v>
      </c>
      <c r="AG225" s="36" t="e">
        <f t="shared" si="79"/>
        <v>#N/A</v>
      </c>
      <c r="AH225" s="36" t="e">
        <f t="shared" si="79"/>
        <v>#N/A</v>
      </c>
      <c r="AI225" s="36" t="e">
        <f t="shared" si="79"/>
        <v>#N/A</v>
      </c>
      <c r="AJ225" s="36" t="e">
        <f t="shared" si="79"/>
        <v>#N/A</v>
      </c>
      <c r="AK225" s="36" t="e">
        <f t="shared" si="79"/>
        <v>#N/A</v>
      </c>
      <c r="AL225" s="36" t="e">
        <f t="shared" si="79"/>
        <v>#N/A</v>
      </c>
      <c r="AM225" s="36" t="e">
        <f t="shared" si="79"/>
        <v>#N/A</v>
      </c>
      <c r="AN225" s="36" t="e">
        <f t="shared" si="79"/>
        <v>#N/A</v>
      </c>
      <c r="AO225" s="36" t="e">
        <f t="shared" si="79"/>
        <v>#N/A</v>
      </c>
      <c r="AP225" s="36" t="e">
        <f t="shared" si="79"/>
        <v>#N/A</v>
      </c>
      <c r="AQ225" s="36" t="e">
        <f t="shared" si="79"/>
        <v>#N/A</v>
      </c>
      <c r="AR225" s="36" t="e">
        <f t="shared" si="79"/>
        <v>#N/A</v>
      </c>
      <c r="AS225" s="36" t="e">
        <f t="shared" si="79"/>
        <v>#N/A</v>
      </c>
      <c r="AT225" s="36" t="e">
        <f t="shared" si="79"/>
        <v>#N/A</v>
      </c>
      <c r="AU225" s="36" t="e">
        <f t="shared" si="79"/>
        <v>#N/A</v>
      </c>
      <c r="AV225" s="36" t="e">
        <f t="shared" si="79"/>
        <v>#N/A</v>
      </c>
      <c r="AW225" s="36" t="e">
        <f t="shared" si="79"/>
        <v>#N/A</v>
      </c>
      <c r="AX225" s="36" t="e">
        <f t="shared" si="79"/>
        <v>#N/A</v>
      </c>
      <c r="AY225" s="36" t="e">
        <f t="shared" si="79"/>
        <v>#N/A</v>
      </c>
      <c r="AZ225" s="36" t="e">
        <f t="shared" si="79"/>
        <v>#N/A</v>
      </c>
      <c r="BA225" s="36" t="e">
        <f t="shared" si="79"/>
        <v>#N/A</v>
      </c>
      <c r="BB225" s="36" t="e">
        <f t="shared" si="79"/>
        <v>#N/A</v>
      </c>
      <c r="BC225" s="36" t="e">
        <f t="shared" si="79"/>
        <v>#N/A</v>
      </c>
      <c r="BD225" s="36" t="e">
        <f t="shared" si="79"/>
        <v>#N/A</v>
      </c>
      <c r="BE225" s="36" t="e">
        <f t="shared" si="79"/>
        <v>#N/A</v>
      </c>
    </row>
    <row r="226" spans="2:57" hidden="1" outlineLevel="1" x14ac:dyDescent="0.2">
      <c r="C226" s="49" t="s">
        <v>113</v>
      </c>
      <c r="D226" s="7"/>
      <c r="E226" s="7"/>
      <c r="F226" s="13"/>
      <c r="G226" s="13"/>
      <c r="H226" s="13"/>
      <c r="I226" s="13"/>
      <c r="J226" s="13"/>
      <c r="K226" s="13"/>
      <c r="L226" s="12"/>
      <c r="M226" s="20" t="s">
        <v>5</v>
      </c>
      <c r="N226" s="20" t="s">
        <v>23</v>
      </c>
      <c r="O226" s="22" t="e">
        <f ca="1">+SUM(OFFSET(R228,,,,EconLT))</f>
        <v>#N/A</v>
      </c>
    </row>
    <row r="227" spans="2:57" s="10" customFormat="1" ht="14.25" hidden="1" customHeight="1" outlineLevel="1" x14ac:dyDescent="0.25">
      <c r="B227" s="7"/>
      <c r="C227" s="49"/>
      <c r="D227" s="7" t="s">
        <v>12</v>
      </c>
      <c r="E227" s="7"/>
      <c r="F227" s="7"/>
      <c r="G227" s="7"/>
      <c r="H227" s="7"/>
      <c r="I227" s="7"/>
      <c r="J227" s="7"/>
      <c r="K227" s="7"/>
      <c r="M227" s="8" t="s">
        <v>5</v>
      </c>
      <c r="N227" s="8" t="s">
        <v>13</v>
      </c>
      <c r="O227" s="35" t="e">
        <f ca="1">+IF(ROUND(O226-NPV(DRate,OFFSET(R192,,,,EconLT)),0)=0,"OK","ERROR")</f>
        <v>#N/A</v>
      </c>
      <c r="P227" s="93"/>
    </row>
    <row r="228" spans="2:57" s="43" customFormat="1" ht="12.75" hidden="1" customHeight="1" outlineLevel="1" x14ac:dyDescent="0.25">
      <c r="D228" s="43" t="s">
        <v>116</v>
      </c>
      <c r="L228" s="29"/>
      <c r="M228" s="29" t="s">
        <v>5</v>
      </c>
      <c r="N228" s="29" t="s">
        <v>57</v>
      </c>
      <c r="R228" s="36">
        <f t="shared" ref="R228:BE228" si="80">+R192/R199</f>
        <v>0</v>
      </c>
      <c r="S228" s="36" t="e">
        <f t="shared" si="80"/>
        <v>#N/A</v>
      </c>
      <c r="T228" s="36" t="e">
        <f t="shared" si="80"/>
        <v>#N/A</v>
      </c>
      <c r="U228" s="36" t="e">
        <f t="shared" si="80"/>
        <v>#N/A</v>
      </c>
      <c r="V228" s="36" t="e">
        <f t="shared" si="80"/>
        <v>#N/A</v>
      </c>
      <c r="W228" s="36" t="e">
        <f t="shared" si="80"/>
        <v>#N/A</v>
      </c>
      <c r="X228" s="36" t="e">
        <f t="shared" si="80"/>
        <v>#N/A</v>
      </c>
      <c r="Y228" s="36" t="e">
        <f t="shared" si="80"/>
        <v>#N/A</v>
      </c>
      <c r="Z228" s="36" t="e">
        <f t="shared" si="80"/>
        <v>#N/A</v>
      </c>
      <c r="AA228" s="36" t="e">
        <f t="shared" si="80"/>
        <v>#N/A</v>
      </c>
      <c r="AB228" s="36" t="e">
        <f t="shared" si="80"/>
        <v>#N/A</v>
      </c>
      <c r="AC228" s="36" t="e">
        <f t="shared" si="80"/>
        <v>#N/A</v>
      </c>
      <c r="AD228" s="36" t="e">
        <f t="shared" si="80"/>
        <v>#N/A</v>
      </c>
      <c r="AE228" s="36" t="e">
        <f t="shared" si="80"/>
        <v>#N/A</v>
      </c>
      <c r="AF228" s="36" t="e">
        <f t="shared" si="80"/>
        <v>#N/A</v>
      </c>
      <c r="AG228" s="36" t="e">
        <f t="shared" si="80"/>
        <v>#N/A</v>
      </c>
      <c r="AH228" s="36" t="e">
        <f t="shared" si="80"/>
        <v>#N/A</v>
      </c>
      <c r="AI228" s="36" t="e">
        <f t="shared" si="80"/>
        <v>#N/A</v>
      </c>
      <c r="AJ228" s="36" t="e">
        <f t="shared" si="80"/>
        <v>#N/A</v>
      </c>
      <c r="AK228" s="36" t="e">
        <f t="shared" si="80"/>
        <v>#N/A</v>
      </c>
      <c r="AL228" s="36" t="e">
        <f t="shared" si="80"/>
        <v>#N/A</v>
      </c>
      <c r="AM228" s="36" t="e">
        <f t="shared" si="80"/>
        <v>#N/A</v>
      </c>
      <c r="AN228" s="36" t="e">
        <f t="shared" si="80"/>
        <v>#N/A</v>
      </c>
      <c r="AO228" s="36" t="e">
        <f t="shared" si="80"/>
        <v>#N/A</v>
      </c>
      <c r="AP228" s="36" t="e">
        <f t="shared" si="80"/>
        <v>#N/A</v>
      </c>
      <c r="AQ228" s="36" t="e">
        <f t="shared" si="80"/>
        <v>#N/A</v>
      </c>
      <c r="AR228" s="36" t="e">
        <f t="shared" si="80"/>
        <v>#N/A</v>
      </c>
      <c r="AS228" s="36" t="e">
        <f t="shared" si="80"/>
        <v>#N/A</v>
      </c>
      <c r="AT228" s="36" t="e">
        <f t="shared" si="80"/>
        <v>#N/A</v>
      </c>
      <c r="AU228" s="36" t="e">
        <f t="shared" si="80"/>
        <v>#N/A</v>
      </c>
      <c r="AV228" s="36" t="e">
        <f t="shared" si="80"/>
        <v>#N/A</v>
      </c>
      <c r="AW228" s="36" t="e">
        <f t="shared" si="80"/>
        <v>#N/A</v>
      </c>
      <c r="AX228" s="36" t="e">
        <f t="shared" si="80"/>
        <v>#N/A</v>
      </c>
      <c r="AY228" s="36" t="e">
        <f t="shared" si="80"/>
        <v>#N/A</v>
      </c>
      <c r="AZ228" s="36" t="e">
        <f t="shared" si="80"/>
        <v>#N/A</v>
      </c>
      <c r="BA228" s="36" t="e">
        <f t="shared" si="80"/>
        <v>#N/A</v>
      </c>
      <c r="BB228" s="36" t="e">
        <f t="shared" si="80"/>
        <v>#N/A</v>
      </c>
      <c r="BC228" s="36" t="e">
        <f t="shared" si="80"/>
        <v>#N/A</v>
      </c>
      <c r="BD228" s="36" t="e">
        <f t="shared" si="80"/>
        <v>#N/A</v>
      </c>
      <c r="BE228" s="36" t="e">
        <f t="shared" si="80"/>
        <v>#N/A</v>
      </c>
    </row>
    <row r="229" spans="2:57" s="43" customFormat="1" ht="12.75" hidden="1" customHeight="1" outlineLevel="1" x14ac:dyDescent="0.25">
      <c r="L229" s="29"/>
      <c r="M229" s="29"/>
      <c r="N229" s="29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</row>
    <row r="230" spans="2:57" ht="13.5" hidden="1" outlineLevel="1" thickBot="1" x14ac:dyDescent="0.25">
      <c r="B230" s="2" t="s">
        <v>379</v>
      </c>
      <c r="M230" s="42" t="s">
        <v>7</v>
      </c>
      <c r="N230" s="42" t="s">
        <v>8</v>
      </c>
      <c r="O230" s="141" t="e">
        <f>+$O$106</f>
        <v>#DIV/0!</v>
      </c>
    </row>
    <row r="231" spans="2:57" s="79" customFormat="1" ht="14.25" hidden="1" customHeight="1" outlineLevel="1" thickTop="1" thickBot="1" x14ac:dyDescent="0.3">
      <c r="B231" s="24" t="s">
        <v>100</v>
      </c>
      <c r="L231" s="80"/>
      <c r="M231" s="25" t="s">
        <v>5</v>
      </c>
      <c r="N231" s="25" t="s">
        <v>28</v>
      </c>
      <c r="O231" s="73" t="e">
        <f>+HLOOKUP(1,$R$232:$BE$233,2,0)-1</f>
        <v>#N/A</v>
      </c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</row>
    <row r="232" spans="2:57" ht="13.5" hidden="1" outlineLevel="1" thickTop="1" x14ac:dyDescent="0.2">
      <c r="M232" s="42"/>
      <c r="N232" s="42"/>
      <c r="O232" s="42"/>
      <c r="R232" s="84" t="e">
        <f>+IF('ASHP Financial'!R5&gt;0,1,0)</f>
        <v>#DIV/0!</v>
      </c>
      <c r="S232" s="84" t="e">
        <f>+IF('ASHP Financial'!S5&gt;0,1,0)</f>
        <v>#N/A</v>
      </c>
      <c r="T232" s="84" t="e">
        <f>+IF('ASHP Financial'!T5&gt;0,1,0)</f>
        <v>#N/A</v>
      </c>
      <c r="U232" s="84" t="e">
        <f>+IF('ASHP Financial'!U5&gt;0,1,0)</f>
        <v>#N/A</v>
      </c>
      <c r="V232" s="84" t="e">
        <f>+IF('ASHP Financial'!V5&gt;0,1,0)</f>
        <v>#N/A</v>
      </c>
      <c r="W232" s="84" t="e">
        <f>+IF('ASHP Financial'!W5&gt;0,1,0)</f>
        <v>#N/A</v>
      </c>
      <c r="X232" s="84" t="e">
        <f>+IF('ASHP Financial'!X5&gt;0,1,0)</f>
        <v>#N/A</v>
      </c>
      <c r="Y232" s="84" t="e">
        <f>+IF('ASHP Financial'!Y5&gt;0,1,0)</f>
        <v>#N/A</v>
      </c>
      <c r="Z232" s="84" t="e">
        <f>+IF('ASHP Financial'!Z5&gt;0,1,0)</f>
        <v>#N/A</v>
      </c>
      <c r="AA232" s="84" t="e">
        <f>+IF('ASHP Financial'!AA5&gt;0,1,0)</f>
        <v>#N/A</v>
      </c>
      <c r="AB232" s="84" t="e">
        <f>+IF('ASHP Financial'!AB5&gt;0,1,0)</f>
        <v>#N/A</v>
      </c>
      <c r="AC232" s="84" t="e">
        <f>+IF('ASHP Financial'!AC5&gt;0,1,0)</f>
        <v>#N/A</v>
      </c>
      <c r="AD232" s="84" t="e">
        <f>+IF('ASHP Financial'!AD5&gt;0,1,0)</f>
        <v>#N/A</v>
      </c>
      <c r="AE232" s="84" t="e">
        <f>+IF('ASHP Financial'!AE5&gt;0,1,0)</f>
        <v>#N/A</v>
      </c>
      <c r="AF232" s="84" t="e">
        <f>+IF('ASHP Financial'!AF5&gt;0,1,0)</f>
        <v>#N/A</v>
      </c>
      <c r="AG232" s="84" t="e">
        <f>+IF('ASHP Financial'!AG5&gt;0,1,0)</f>
        <v>#N/A</v>
      </c>
      <c r="AH232" s="84" t="e">
        <f>+IF('ASHP Financial'!AH5&gt;0,1,0)</f>
        <v>#N/A</v>
      </c>
      <c r="AI232" s="84" t="e">
        <f>+IF('ASHP Financial'!AI5&gt;0,1,0)</f>
        <v>#N/A</v>
      </c>
      <c r="AJ232" s="84" t="e">
        <f>+IF('ASHP Financial'!AJ5&gt;0,1,0)</f>
        <v>#N/A</v>
      </c>
      <c r="AK232" s="84" t="e">
        <f>+IF('ASHP Financial'!AK5&gt;0,1,0)</f>
        <v>#N/A</v>
      </c>
      <c r="AL232" s="84" t="e">
        <f>+IF('ASHP Financial'!AL5&gt;0,1,0)</f>
        <v>#N/A</v>
      </c>
      <c r="AM232" s="84" t="e">
        <f>+IF('ASHP Financial'!AM5&gt;0,1,0)</f>
        <v>#N/A</v>
      </c>
      <c r="AN232" s="84" t="e">
        <f>+IF('ASHP Financial'!AN5&gt;0,1,0)</f>
        <v>#N/A</v>
      </c>
      <c r="AO232" s="84" t="e">
        <f>+IF('ASHP Financial'!AO5&gt;0,1,0)</f>
        <v>#N/A</v>
      </c>
      <c r="AP232" s="84" t="e">
        <f>+IF('ASHP Financial'!AP5&gt;0,1,0)</f>
        <v>#N/A</v>
      </c>
      <c r="AQ232" s="84" t="e">
        <f>+IF('ASHP Financial'!AQ5&gt;0,1,0)</f>
        <v>#N/A</v>
      </c>
      <c r="AR232" s="84" t="e">
        <f>+IF('ASHP Financial'!AR5&gt;0,1,0)</f>
        <v>#N/A</v>
      </c>
      <c r="AS232" s="84" t="e">
        <f>+IF('ASHP Financial'!AS5&gt;0,1,0)</f>
        <v>#N/A</v>
      </c>
      <c r="AT232" s="84" t="e">
        <f>+IF('ASHP Financial'!AT5&gt;0,1,0)</f>
        <v>#N/A</v>
      </c>
      <c r="AU232" s="84" t="e">
        <f>+IF('ASHP Financial'!AU5&gt;0,1,0)</f>
        <v>#N/A</v>
      </c>
      <c r="AV232" s="84" t="e">
        <f>+IF('ASHP Financial'!AV5&gt;0,1,0)</f>
        <v>#N/A</v>
      </c>
      <c r="AW232" s="84" t="e">
        <f>+IF('ASHP Financial'!AW5&gt;0,1,0)</f>
        <v>#N/A</v>
      </c>
      <c r="AX232" s="84" t="e">
        <f>+IF('ASHP Financial'!AX5&gt;0,1,0)</f>
        <v>#N/A</v>
      </c>
      <c r="AY232" s="84" t="e">
        <f>+IF('ASHP Financial'!AY5&gt;0,1,0)</f>
        <v>#N/A</v>
      </c>
      <c r="AZ232" s="84" t="e">
        <f>+IF('ASHP Financial'!AZ5&gt;0,1,0)</f>
        <v>#N/A</v>
      </c>
      <c r="BA232" s="84" t="e">
        <f>+IF('ASHP Financial'!BA5&gt;0,1,0)</f>
        <v>#N/A</v>
      </c>
      <c r="BB232" s="84" t="e">
        <f>+IF('ASHP Financial'!BB5&gt;0,1,0)</f>
        <v>#N/A</v>
      </c>
      <c r="BC232" s="84" t="e">
        <f>+IF('ASHP Financial'!BC5&gt;0,1,0)</f>
        <v>#N/A</v>
      </c>
      <c r="BD232" s="84" t="e">
        <f>+IF('ASHP Financial'!BD5&gt;0,1,0)</f>
        <v>#N/A</v>
      </c>
      <c r="BE232" s="84" t="e">
        <f>+IF('ASHP Financial'!BE5&gt;0,1,0)</f>
        <v>#N/A</v>
      </c>
    </row>
    <row r="233" spans="2:57" hidden="1" outlineLevel="1" x14ac:dyDescent="0.2">
      <c r="M233" s="42"/>
      <c r="N233" s="42"/>
      <c r="O233" s="42"/>
      <c r="R233" s="82">
        <f t="shared" ref="R233:BE233" si="81">+R58</f>
        <v>1</v>
      </c>
      <c r="S233" s="82">
        <f t="shared" si="81"/>
        <v>2</v>
      </c>
      <c r="T233" s="82">
        <f t="shared" si="81"/>
        <v>3</v>
      </c>
      <c r="U233" s="82">
        <f t="shared" si="81"/>
        <v>4</v>
      </c>
      <c r="V233" s="82">
        <f t="shared" si="81"/>
        <v>5</v>
      </c>
      <c r="W233" s="82">
        <f t="shared" si="81"/>
        <v>6</v>
      </c>
      <c r="X233" s="82">
        <f t="shared" si="81"/>
        <v>7</v>
      </c>
      <c r="Y233" s="82">
        <f t="shared" si="81"/>
        <v>8</v>
      </c>
      <c r="Z233" s="82">
        <f t="shared" si="81"/>
        <v>9</v>
      </c>
      <c r="AA233" s="82">
        <f t="shared" si="81"/>
        <v>10</v>
      </c>
      <c r="AB233" s="82">
        <f t="shared" si="81"/>
        <v>11</v>
      </c>
      <c r="AC233" s="82">
        <f t="shared" si="81"/>
        <v>12</v>
      </c>
      <c r="AD233" s="82">
        <f t="shared" si="81"/>
        <v>13</v>
      </c>
      <c r="AE233" s="82">
        <f t="shared" si="81"/>
        <v>14</v>
      </c>
      <c r="AF233" s="82">
        <f t="shared" si="81"/>
        <v>15</v>
      </c>
      <c r="AG233" s="82">
        <f t="shared" si="81"/>
        <v>16</v>
      </c>
      <c r="AH233" s="82">
        <f t="shared" si="81"/>
        <v>17</v>
      </c>
      <c r="AI233" s="82">
        <f t="shared" si="81"/>
        <v>18</v>
      </c>
      <c r="AJ233" s="82">
        <f t="shared" si="81"/>
        <v>19</v>
      </c>
      <c r="AK233" s="82">
        <f t="shared" si="81"/>
        <v>20</v>
      </c>
      <c r="AL233" s="82">
        <f t="shared" si="81"/>
        <v>21</v>
      </c>
      <c r="AM233" s="82">
        <f t="shared" si="81"/>
        <v>22</v>
      </c>
      <c r="AN233" s="82">
        <f t="shared" si="81"/>
        <v>23</v>
      </c>
      <c r="AO233" s="82">
        <f t="shared" si="81"/>
        <v>24</v>
      </c>
      <c r="AP233" s="82">
        <f t="shared" si="81"/>
        <v>25</v>
      </c>
      <c r="AQ233" s="82">
        <f t="shared" si="81"/>
        <v>26</v>
      </c>
      <c r="AR233" s="82">
        <f t="shared" si="81"/>
        <v>27</v>
      </c>
      <c r="AS233" s="82">
        <f t="shared" si="81"/>
        <v>28</v>
      </c>
      <c r="AT233" s="82">
        <f t="shared" si="81"/>
        <v>29</v>
      </c>
      <c r="AU233" s="82">
        <f t="shared" si="81"/>
        <v>30</v>
      </c>
      <c r="AV233" s="82">
        <f t="shared" si="81"/>
        <v>31</v>
      </c>
      <c r="AW233" s="82">
        <f t="shared" si="81"/>
        <v>32</v>
      </c>
      <c r="AX233" s="82">
        <f t="shared" si="81"/>
        <v>33</v>
      </c>
      <c r="AY233" s="82">
        <f t="shared" si="81"/>
        <v>34</v>
      </c>
      <c r="AZ233" s="82">
        <f t="shared" si="81"/>
        <v>35</v>
      </c>
      <c r="BA233" s="82">
        <f t="shared" si="81"/>
        <v>36</v>
      </c>
      <c r="BB233" s="82">
        <f t="shared" si="81"/>
        <v>37</v>
      </c>
      <c r="BC233" s="82">
        <f t="shared" si="81"/>
        <v>38</v>
      </c>
      <c r="BD233" s="82">
        <f t="shared" si="81"/>
        <v>39</v>
      </c>
      <c r="BE233" s="82">
        <f t="shared" si="81"/>
        <v>40</v>
      </c>
    </row>
    <row r="234" spans="2:57" collapsed="1" x14ac:dyDescent="0.2"/>
    <row r="236" spans="2:57" hidden="1" outlineLevel="1" x14ac:dyDescent="0.2">
      <c r="D236" s="2" t="s">
        <v>12</v>
      </c>
      <c r="M236" s="42" t="s">
        <v>5</v>
      </c>
      <c r="N236" s="42" t="s">
        <v>13</v>
      </c>
      <c r="O236" s="42" t="e">
        <f>+IF(ROUND(SUM(R118:BE118,R131:BE131,R157:BE157)*O230-'ASHP Financial'!BE6,0)=0,"OK","ERROR")</f>
        <v>#N/A</v>
      </c>
      <c r="P236" s="42"/>
      <c r="Q236" s="42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</row>
    <row r="237" spans="2:57" collapsed="1" x14ac:dyDescent="0.2"/>
    <row r="238" spans="2:57" hidden="1" outlineLevel="1" x14ac:dyDescent="0.2">
      <c r="D238" s="2" t="s">
        <v>12</v>
      </c>
      <c r="M238" s="42" t="s">
        <v>5</v>
      </c>
      <c r="N238" s="42" t="s">
        <v>13</v>
      </c>
      <c r="O238" s="42" t="e">
        <f>+IF(ROUND(SUM(R182:BE182,R192:BE192)-'ASHP Financial'!BE7,0)=0,"OK","ERROR")</f>
        <v>#N/A</v>
      </c>
    </row>
    <row r="239" spans="2:57" ht="13.5" hidden="1" outlineLevel="1" thickBot="1" x14ac:dyDescent="0.25"/>
    <row r="240" spans="2:57" s="79" customFormat="1" ht="14.25" hidden="1" customHeight="1" outlineLevel="1" thickTop="1" thickBot="1" x14ac:dyDescent="0.3">
      <c r="B240" s="24" t="s">
        <v>99</v>
      </c>
      <c r="L240" s="80"/>
      <c r="M240" s="25" t="s">
        <v>5</v>
      </c>
      <c r="N240" s="25" t="s">
        <v>23</v>
      </c>
      <c r="O240" s="73" t="e">
        <f ca="1">+O244-O242</f>
        <v>#N/A</v>
      </c>
    </row>
    <row r="241" spans="1:57" s="79" customFormat="1" ht="14.25" hidden="1" customHeight="1" outlineLevel="1" thickTop="1" thickBot="1" x14ac:dyDescent="0.3">
      <c r="B241" s="24" t="s">
        <v>321</v>
      </c>
      <c r="L241" s="80"/>
      <c r="M241" s="25" t="s">
        <v>5</v>
      </c>
      <c r="N241" s="25" t="s">
        <v>23</v>
      </c>
      <c r="O241" s="73" t="e">
        <f ca="1">+O244-O243</f>
        <v>#N/A</v>
      </c>
    </row>
    <row r="242" spans="1:57" ht="13.5" hidden="1" outlineLevel="1" thickTop="1" x14ac:dyDescent="0.2">
      <c r="C242" s="10" t="s">
        <v>382</v>
      </c>
      <c r="F242" s="42"/>
      <c r="G242" s="42"/>
      <c r="H242" s="42"/>
      <c r="I242" s="42"/>
      <c r="J242" s="42"/>
      <c r="K242" s="42"/>
      <c r="L242" s="42"/>
      <c r="M242" s="42" t="s">
        <v>5</v>
      </c>
      <c r="N242" s="42" t="s">
        <v>23</v>
      </c>
      <c r="O242" s="77" t="e">
        <f ca="1">+(O208+O210+O213)*O230</f>
        <v>#N/A</v>
      </c>
    </row>
    <row r="243" spans="1:57" hidden="1" outlineLevel="1" x14ac:dyDescent="0.2">
      <c r="C243" s="10" t="s">
        <v>383</v>
      </c>
      <c r="F243" s="42"/>
      <c r="G243" s="42"/>
      <c r="H243" s="42"/>
      <c r="I243" s="42"/>
      <c r="J243" s="42"/>
      <c r="K243" s="42"/>
      <c r="L243" s="42"/>
      <c r="M243" s="42" t="s">
        <v>5</v>
      </c>
      <c r="N243" s="42" t="s">
        <v>23</v>
      </c>
      <c r="O243" s="77" t="e">
        <f ca="1">+(O208+O210+O213+O216)*O230</f>
        <v>#N/A</v>
      </c>
    </row>
    <row r="244" spans="1:57" hidden="1" outlineLevel="1" x14ac:dyDescent="0.2">
      <c r="C244" s="10" t="s">
        <v>98</v>
      </c>
      <c r="F244" s="42"/>
      <c r="G244" s="42"/>
      <c r="H244" s="42"/>
      <c r="I244" s="42"/>
      <c r="J244" s="42"/>
      <c r="K244" s="42"/>
      <c r="L244" s="42"/>
      <c r="M244" s="42" t="s">
        <v>5</v>
      </c>
      <c r="N244" s="42" t="s">
        <v>23</v>
      </c>
      <c r="O244" s="77" t="e">
        <f ca="1">+O223+O226</f>
        <v>#N/A</v>
      </c>
      <c r="Q244" s="305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</row>
    <row r="245" spans="1:57" ht="13.5" hidden="1" outlineLevel="1" thickBot="1" x14ac:dyDescent="0.25"/>
    <row r="246" spans="1:57" s="79" customFormat="1" ht="14.25" hidden="1" customHeight="1" outlineLevel="1" thickTop="1" thickBot="1" x14ac:dyDescent="0.3">
      <c r="B246" s="24" t="s">
        <v>103</v>
      </c>
      <c r="L246" s="80"/>
      <c r="M246" s="25" t="s">
        <v>5</v>
      </c>
      <c r="N246" s="25" t="s">
        <v>8</v>
      </c>
      <c r="O246" s="85" t="e">
        <f ca="1">+IRR(OFFSET(Q248,,,,EconLT+1))</f>
        <v>#VALUE!</v>
      </c>
    </row>
    <row r="247" spans="1:57" s="79" customFormat="1" ht="14.25" hidden="1" customHeight="1" outlineLevel="1" thickTop="1" thickBot="1" x14ac:dyDescent="0.3">
      <c r="B247" s="24" t="s">
        <v>326</v>
      </c>
      <c r="L247" s="80"/>
      <c r="M247" s="25" t="s">
        <v>5</v>
      </c>
      <c r="N247" s="25" t="s">
        <v>8</v>
      </c>
      <c r="O247" s="85" t="e">
        <f ca="1">+IRR(OFFSET(Q249,,,,EconLT+1))</f>
        <v>#VALUE!</v>
      </c>
    </row>
    <row r="248" spans="1:57" s="42" customFormat="1" ht="13.5" hidden="1" outlineLevel="1" thickTop="1" x14ac:dyDescent="0.25">
      <c r="A248" s="101"/>
      <c r="B248" s="101"/>
      <c r="C248" s="101" t="s">
        <v>402</v>
      </c>
      <c r="D248" s="101"/>
      <c r="E248" s="101"/>
      <c r="F248" s="101"/>
      <c r="G248" s="101"/>
      <c r="H248" s="101"/>
      <c r="I248" s="101"/>
      <c r="J248" s="101"/>
      <c r="K248" s="101"/>
      <c r="L248" s="101"/>
      <c r="M248" s="42" t="s">
        <v>5</v>
      </c>
      <c r="N248" s="42" t="s">
        <v>57</v>
      </c>
      <c r="Q248" s="77" t="e">
        <f>-R118*O230</f>
        <v>#DIV/0!</v>
      </c>
      <c r="R248" s="36" t="e">
        <f t="shared" ref="R248:BE248" si="82">+R192+R182-(R157+R131)*$O$230</f>
        <v>#DIV/0!</v>
      </c>
      <c r="S248" s="36" t="e">
        <f t="shared" si="82"/>
        <v>#N/A</v>
      </c>
      <c r="T248" s="36" t="e">
        <f t="shared" si="82"/>
        <v>#N/A</v>
      </c>
      <c r="U248" s="36" t="e">
        <f t="shared" si="82"/>
        <v>#N/A</v>
      </c>
      <c r="V248" s="36" t="e">
        <f t="shared" si="82"/>
        <v>#N/A</v>
      </c>
      <c r="W248" s="36" t="e">
        <f t="shared" si="82"/>
        <v>#N/A</v>
      </c>
      <c r="X248" s="36" t="e">
        <f t="shared" si="82"/>
        <v>#N/A</v>
      </c>
      <c r="Y248" s="36" t="e">
        <f t="shared" si="82"/>
        <v>#N/A</v>
      </c>
      <c r="Z248" s="36" t="e">
        <f t="shared" si="82"/>
        <v>#N/A</v>
      </c>
      <c r="AA248" s="36" t="e">
        <f t="shared" si="82"/>
        <v>#N/A</v>
      </c>
      <c r="AB248" s="36" t="e">
        <f t="shared" si="82"/>
        <v>#N/A</v>
      </c>
      <c r="AC248" s="36" t="e">
        <f t="shared" si="82"/>
        <v>#N/A</v>
      </c>
      <c r="AD248" s="36" t="e">
        <f t="shared" si="82"/>
        <v>#N/A</v>
      </c>
      <c r="AE248" s="36" t="e">
        <f t="shared" si="82"/>
        <v>#N/A</v>
      </c>
      <c r="AF248" s="36" t="e">
        <f t="shared" si="82"/>
        <v>#N/A</v>
      </c>
      <c r="AG248" s="36" t="e">
        <f t="shared" si="82"/>
        <v>#N/A</v>
      </c>
      <c r="AH248" s="36" t="e">
        <f t="shared" si="82"/>
        <v>#N/A</v>
      </c>
      <c r="AI248" s="36" t="e">
        <f t="shared" si="82"/>
        <v>#N/A</v>
      </c>
      <c r="AJ248" s="36" t="e">
        <f t="shared" si="82"/>
        <v>#N/A</v>
      </c>
      <c r="AK248" s="36" t="e">
        <f t="shared" si="82"/>
        <v>#N/A</v>
      </c>
      <c r="AL248" s="36" t="e">
        <f t="shared" si="82"/>
        <v>#N/A</v>
      </c>
      <c r="AM248" s="36" t="e">
        <f t="shared" si="82"/>
        <v>#N/A</v>
      </c>
      <c r="AN248" s="36" t="e">
        <f t="shared" si="82"/>
        <v>#N/A</v>
      </c>
      <c r="AO248" s="36" t="e">
        <f t="shared" si="82"/>
        <v>#N/A</v>
      </c>
      <c r="AP248" s="36" t="e">
        <f t="shared" si="82"/>
        <v>#N/A</v>
      </c>
      <c r="AQ248" s="36" t="e">
        <f t="shared" si="82"/>
        <v>#N/A</v>
      </c>
      <c r="AR248" s="36" t="e">
        <f t="shared" si="82"/>
        <v>#N/A</v>
      </c>
      <c r="AS248" s="36" t="e">
        <f t="shared" si="82"/>
        <v>#N/A</v>
      </c>
      <c r="AT248" s="36" t="e">
        <f t="shared" si="82"/>
        <v>#N/A</v>
      </c>
      <c r="AU248" s="36" t="e">
        <f t="shared" si="82"/>
        <v>#N/A</v>
      </c>
      <c r="AV248" s="36" t="e">
        <f t="shared" si="82"/>
        <v>#N/A</v>
      </c>
      <c r="AW248" s="36" t="e">
        <f t="shared" si="82"/>
        <v>#N/A</v>
      </c>
      <c r="AX248" s="36" t="e">
        <f t="shared" si="82"/>
        <v>#N/A</v>
      </c>
      <c r="AY248" s="36" t="e">
        <f t="shared" si="82"/>
        <v>#N/A</v>
      </c>
      <c r="AZ248" s="36" t="e">
        <f t="shared" si="82"/>
        <v>#N/A</v>
      </c>
      <c r="BA248" s="36" t="e">
        <f t="shared" si="82"/>
        <v>#N/A</v>
      </c>
      <c r="BB248" s="36" t="e">
        <f t="shared" si="82"/>
        <v>#N/A</v>
      </c>
      <c r="BC248" s="36" t="e">
        <f t="shared" si="82"/>
        <v>#N/A</v>
      </c>
      <c r="BD248" s="36" t="e">
        <f t="shared" si="82"/>
        <v>#N/A</v>
      </c>
      <c r="BE248" s="36" t="e">
        <f t="shared" si="82"/>
        <v>#N/A</v>
      </c>
    </row>
    <row r="249" spans="1:57" s="42" customFormat="1" hidden="1" outlineLevel="1" x14ac:dyDescent="0.25">
      <c r="A249" s="101"/>
      <c r="B249" s="101"/>
      <c r="C249" s="101" t="s">
        <v>403</v>
      </c>
      <c r="D249" s="101"/>
      <c r="E249" s="101"/>
      <c r="F249" s="101"/>
      <c r="G249" s="101"/>
      <c r="H249" s="101"/>
      <c r="I249" s="101"/>
      <c r="J249" s="101"/>
      <c r="K249" s="101"/>
      <c r="L249" s="101"/>
      <c r="M249" s="42" t="s">
        <v>5</v>
      </c>
      <c r="N249" s="42" t="s">
        <v>57</v>
      </c>
      <c r="Q249" s="77" t="e">
        <f>-R118*O230</f>
        <v>#DIV/0!</v>
      </c>
      <c r="R249" s="36" t="e">
        <f t="shared" ref="R249:BE249" ca="1" si="83">+R192+R182-(R157+R168+R131)*$O$230</f>
        <v>#DIV/0!</v>
      </c>
      <c r="S249" s="36" t="e">
        <f t="shared" ca="1" si="83"/>
        <v>#N/A</v>
      </c>
      <c r="T249" s="36" t="e">
        <f t="shared" ca="1" si="83"/>
        <v>#N/A</v>
      </c>
      <c r="U249" s="36" t="e">
        <f t="shared" ca="1" si="83"/>
        <v>#N/A</v>
      </c>
      <c r="V249" s="36" t="e">
        <f t="shared" ca="1" si="83"/>
        <v>#N/A</v>
      </c>
      <c r="W249" s="36" t="e">
        <f t="shared" ca="1" si="83"/>
        <v>#N/A</v>
      </c>
      <c r="X249" s="36" t="e">
        <f t="shared" ca="1" si="83"/>
        <v>#N/A</v>
      </c>
      <c r="Y249" s="36" t="e">
        <f t="shared" ca="1" si="83"/>
        <v>#N/A</v>
      </c>
      <c r="Z249" s="36" t="e">
        <f t="shared" ca="1" si="83"/>
        <v>#N/A</v>
      </c>
      <c r="AA249" s="36" t="e">
        <f t="shared" ca="1" si="83"/>
        <v>#N/A</v>
      </c>
      <c r="AB249" s="36" t="e">
        <f t="shared" ca="1" si="83"/>
        <v>#N/A</v>
      </c>
      <c r="AC249" s="36" t="e">
        <f t="shared" ca="1" si="83"/>
        <v>#N/A</v>
      </c>
      <c r="AD249" s="36" t="e">
        <f t="shared" ca="1" si="83"/>
        <v>#N/A</v>
      </c>
      <c r="AE249" s="36" t="e">
        <f t="shared" ca="1" si="83"/>
        <v>#N/A</v>
      </c>
      <c r="AF249" s="36" t="e">
        <f t="shared" ca="1" si="83"/>
        <v>#N/A</v>
      </c>
      <c r="AG249" s="36" t="e">
        <f t="shared" ca="1" si="83"/>
        <v>#N/A</v>
      </c>
      <c r="AH249" s="36" t="e">
        <f t="shared" ca="1" si="83"/>
        <v>#N/A</v>
      </c>
      <c r="AI249" s="36" t="e">
        <f t="shared" ca="1" si="83"/>
        <v>#N/A</v>
      </c>
      <c r="AJ249" s="36" t="e">
        <f t="shared" ca="1" si="83"/>
        <v>#N/A</v>
      </c>
      <c r="AK249" s="36" t="e">
        <f t="shared" ca="1" si="83"/>
        <v>#N/A</v>
      </c>
      <c r="AL249" s="36" t="e">
        <f t="shared" ca="1" si="83"/>
        <v>#N/A</v>
      </c>
      <c r="AM249" s="36" t="e">
        <f t="shared" ca="1" si="83"/>
        <v>#N/A</v>
      </c>
      <c r="AN249" s="36" t="e">
        <f t="shared" ca="1" si="83"/>
        <v>#N/A</v>
      </c>
      <c r="AO249" s="36" t="e">
        <f t="shared" ca="1" si="83"/>
        <v>#N/A</v>
      </c>
      <c r="AP249" s="36" t="e">
        <f t="shared" ca="1" si="83"/>
        <v>#N/A</v>
      </c>
      <c r="AQ249" s="36" t="e">
        <f t="shared" ca="1" si="83"/>
        <v>#N/A</v>
      </c>
      <c r="AR249" s="36" t="e">
        <f t="shared" ca="1" si="83"/>
        <v>#N/A</v>
      </c>
      <c r="AS249" s="36" t="e">
        <f t="shared" ca="1" si="83"/>
        <v>#N/A</v>
      </c>
      <c r="AT249" s="36" t="e">
        <f t="shared" ca="1" si="83"/>
        <v>#N/A</v>
      </c>
      <c r="AU249" s="36" t="e">
        <f t="shared" ca="1" si="83"/>
        <v>#N/A</v>
      </c>
      <c r="AV249" s="36" t="e">
        <f t="shared" ca="1" si="83"/>
        <v>#N/A</v>
      </c>
      <c r="AW249" s="36" t="e">
        <f t="shared" ca="1" si="83"/>
        <v>#N/A</v>
      </c>
      <c r="AX249" s="36" t="e">
        <f t="shared" ca="1" si="83"/>
        <v>#N/A</v>
      </c>
      <c r="AY249" s="36" t="e">
        <f t="shared" ca="1" si="83"/>
        <v>#N/A</v>
      </c>
      <c r="AZ249" s="36" t="e">
        <f t="shared" ca="1" si="83"/>
        <v>#N/A</v>
      </c>
      <c r="BA249" s="36" t="e">
        <f t="shared" ca="1" si="83"/>
        <v>#N/A</v>
      </c>
      <c r="BB249" s="36" t="e">
        <f t="shared" ca="1" si="83"/>
        <v>#N/A</v>
      </c>
      <c r="BC249" s="36" t="e">
        <f t="shared" ca="1" si="83"/>
        <v>#N/A</v>
      </c>
      <c r="BD249" s="36" t="e">
        <f t="shared" ca="1" si="83"/>
        <v>#N/A</v>
      </c>
      <c r="BE249" s="36" t="e">
        <f t="shared" ca="1" si="83"/>
        <v>#N/A</v>
      </c>
    </row>
    <row r="250" spans="1:57" ht="13.5" hidden="1" outlineLevel="1" thickBot="1" x14ac:dyDescent="0.25"/>
    <row r="251" spans="1:57" s="79" customFormat="1" ht="14.25" hidden="1" customHeight="1" outlineLevel="1" thickTop="1" thickBot="1" x14ac:dyDescent="0.3">
      <c r="B251" s="24" t="s">
        <v>55</v>
      </c>
      <c r="L251" s="80"/>
      <c r="M251" s="25" t="s">
        <v>5</v>
      </c>
      <c r="N251" s="25" t="s">
        <v>132</v>
      </c>
      <c r="O251" s="104" t="e">
        <f ca="1">+SUM(OFFSET(R252,,,,EconLT))/1000</f>
        <v>#DIV/0!</v>
      </c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</row>
    <row r="252" spans="1:57" s="7" customFormat="1" ht="14.25" hidden="1" customHeight="1" outlineLevel="1" thickTop="1" x14ac:dyDescent="0.25">
      <c r="B252" s="13"/>
      <c r="C252" s="7" t="s">
        <v>55</v>
      </c>
      <c r="L252" s="6"/>
      <c r="M252" s="31" t="s">
        <v>5</v>
      </c>
      <c r="N252" s="31" t="s">
        <v>131</v>
      </c>
      <c r="O252" s="102"/>
      <c r="R252" s="35" t="e">
        <f>+R255-R253</f>
        <v>#DIV/0!</v>
      </c>
      <c r="S252" s="35" t="e">
        <f t="shared" ref="S252:BE252" si="84">+S255-S253</f>
        <v>#DIV/0!</v>
      </c>
      <c r="T252" s="35" t="e">
        <f t="shared" si="84"/>
        <v>#DIV/0!</v>
      </c>
      <c r="U252" s="35" t="e">
        <f t="shared" si="84"/>
        <v>#DIV/0!</v>
      </c>
      <c r="V252" s="35" t="e">
        <f t="shared" si="84"/>
        <v>#DIV/0!</v>
      </c>
      <c r="W252" s="35" t="e">
        <f t="shared" si="84"/>
        <v>#DIV/0!</v>
      </c>
      <c r="X252" s="35" t="e">
        <f t="shared" si="84"/>
        <v>#DIV/0!</v>
      </c>
      <c r="Y252" s="35" t="e">
        <f t="shared" si="84"/>
        <v>#DIV/0!</v>
      </c>
      <c r="Z252" s="35" t="e">
        <f t="shared" si="84"/>
        <v>#DIV/0!</v>
      </c>
      <c r="AA252" s="35" t="e">
        <f t="shared" si="84"/>
        <v>#DIV/0!</v>
      </c>
      <c r="AB252" s="35" t="e">
        <f t="shared" si="84"/>
        <v>#DIV/0!</v>
      </c>
      <c r="AC252" s="35" t="e">
        <f t="shared" si="84"/>
        <v>#DIV/0!</v>
      </c>
      <c r="AD252" s="35" t="e">
        <f t="shared" si="84"/>
        <v>#DIV/0!</v>
      </c>
      <c r="AE252" s="35" t="e">
        <f t="shared" si="84"/>
        <v>#DIV/0!</v>
      </c>
      <c r="AF252" s="35" t="e">
        <f t="shared" si="84"/>
        <v>#DIV/0!</v>
      </c>
      <c r="AG252" s="35" t="e">
        <f t="shared" si="84"/>
        <v>#DIV/0!</v>
      </c>
      <c r="AH252" s="35" t="e">
        <f t="shared" si="84"/>
        <v>#DIV/0!</v>
      </c>
      <c r="AI252" s="35" t="e">
        <f t="shared" si="84"/>
        <v>#DIV/0!</v>
      </c>
      <c r="AJ252" s="35" t="e">
        <f t="shared" si="84"/>
        <v>#DIV/0!</v>
      </c>
      <c r="AK252" s="35" t="e">
        <f t="shared" si="84"/>
        <v>#DIV/0!</v>
      </c>
      <c r="AL252" s="35" t="e">
        <f t="shared" si="84"/>
        <v>#DIV/0!</v>
      </c>
      <c r="AM252" s="35" t="e">
        <f t="shared" si="84"/>
        <v>#DIV/0!</v>
      </c>
      <c r="AN252" s="35" t="e">
        <f t="shared" si="84"/>
        <v>#DIV/0!</v>
      </c>
      <c r="AO252" s="35" t="e">
        <f t="shared" si="84"/>
        <v>#DIV/0!</v>
      </c>
      <c r="AP252" s="35" t="e">
        <f t="shared" si="84"/>
        <v>#DIV/0!</v>
      </c>
      <c r="AQ252" s="35" t="e">
        <f t="shared" si="84"/>
        <v>#DIV/0!</v>
      </c>
      <c r="AR252" s="35" t="e">
        <f t="shared" si="84"/>
        <v>#DIV/0!</v>
      </c>
      <c r="AS252" s="35" t="e">
        <f t="shared" si="84"/>
        <v>#DIV/0!</v>
      </c>
      <c r="AT252" s="35" t="e">
        <f t="shared" si="84"/>
        <v>#DIV/0!</v>
      </c>
      <c r="AU252" s="35" t="e">
        <f t="shared" si="84"/>
        <v>#DIV/0!</v>
      </c>
      <c r="AV252" s="35" t="e">
        <f t="shared" si="84"/>
        <v>#DIV/0!</v>
      </c>
      <c r="AW252" s="35" t="e">
        <f t="shared" si="84"/>
        <v>#DIV/0!</v>
      </c>
      <c r="AX252" s="35" t="e">
        <f t="shared" si="84"/>
        <v>#DIV/0!</v>
      </c>
      <c r="AY252" s="35" t="e">
        <f t="shared" si="84"/>
        <v>#DIV/0!</v>
      </c>
      <c r="AZ252" s="35" t="e">
        <f t="shared" si="84"/>
        <v>#DIV/0!</v>
      </c>
      <c r="BA252" s="35" t="e">
        <f t="shared" si="84"/>
        <v>#DIV/0!</v>
      </c>
      <c r="BB252" s="35" t="e">
        <f t="shared" si="84"/>
        <v>#DIV/0!</v>
      </c>
      <c r="BC252" s="35" t="e">
        <f t="shared" si="84"/>
        <v>#DIV/0!</v>
      </c>
      <c r="BD252" s="35" t="e">
        <f t="shared" si="84"/>
        <v>#DIV/0!</v>
      </c>
      <c r="BE252" s="35" t="e">
        <f t="shared" si="84"/>
        <v>#DIV/0!</v>
      </c>
    </row>
    <row r="253" spans="1:57" s="42" customFormat="1" hidden="1" outlineLevel="1" x14ac:dyDescent="0.2">
      <c r="A253" s="2"/>
      <c r="B253" s="10"/>
      <c r="C253" s="10" t="s">
        <v>308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42" t="s">
        <v>5</v>
      </c>
      <c r="N253" s="42" t="s">
        <v>131</v>
      </c>
      <c r="R253" s="77" t="e">
        <f t="shared" ref="R253:BE253" si="85">+(R99/R138*RenEF)*$O$230</f>
        <v>#DIV/0!</v>
      </c>
      <c r="S253" s="77" t="e">
        <f t="shared" si="85"/>
        <v>#DIV/0!</v>
      </c>
      <c r="T253" s="77" t="e">
        <f t="shared" si="85"/>
        <v>#DIV/0!</v>
      </c>
      <c r="U253" s="77" t="e">
        <f t="shared" si="85"/>
        <v>#DIV/0!</v>
      </c>
      <c r="V253" s="77" t="e">
        <f t="shared" si="85"/>
        <v>#DIV/0!</v>
      </c>
      <c r="W253" s="77" t="e">
        <f t="shared" si="85"/>
        <v>#DIV/0!</v>
      </c>
      <c r="X253" s="77" t="e">
        <f t="shared" si="85"/>
        <v>#DIV/0!</v>
      </c>
      <c r="Y253" s="77" t="e">
        <f t="shared" si="85"/>
        <v>#DIV/0!</v>
      </c>
      <c r="Z253" s="77" t="e">
        <f t="shared" si="85"/>
        <v>#DIV/0!</v>
      </c>
      <c r="AA253" s="77" t="e">
        <f t="shared" si="85"/>
        <v>#DIV/0!</v>
      </c>
      <c r="AB253" s="77" t="e">
        <f t="shared" si="85"/>
        <v>#DIV/0!</v>
      </c>
      <c r="AC253" s="77" t="e">
        <f t="shared" si="85"/>
        <v>#DIV/0!</v>
      </c>
      <c r="AD253" s="77" t="e">
        <f t="shared" si="85"/>
        <v>#DIV/0!</v>
      </c>
      <c r="AE253" s="77" t="e">
        <f t="shared" si="85"/>
        <v>#DIV/0!</v>
      </c>
      <c r="AF253" s="77" t="e">
        <f t="shared" si="85"/>
        <v>#DIV/0!</v>
      </c>
      <c r="AG253" s="77" t="e">
        <f t="shared" si="85"/>
        <v>#DIV/0!</v>
      </c>
      <c r="AH253" s="77" t="e">
        <f t="shared" si="85"/>
        <v>#DIV/0!</v>
      </c>
      <c r="AI253" s="77" t="e">
        <f t="shared" si="85"/>
        <v>#DIV/0!</v>
      </c>
      <c r="AJ253" s="77" t="e">
        <f t="shared" si="85"/>
        <v>#DIV/0!</v>
      </c>
      <c r="AK253" s="77" t="e">
        <f t="shared" si="85"/>
        <v>#DIV/0!</v>
      </c>
      <c r="AL253" s="77" t="e">
        <f t="shared" si="85"/>
        <v>#DIV/0!</v>
      </c>
      <c r="AM253" s="77" t="e">
        <f t="shared" si="85"/>
        <v>#DIV/0!</v>
      </c>
      <c r="AN253" s="77" t="e">
        <f t="shared" si="85"/>
        <v>#DIV/0!</v>
      </c>
      <c r="AO253" s="77" t="e">
        <f t="shared" si="85"/>
        <v>#DIV/0!</v>
      </c>
      <c r="AP253" s="77" t="e">
        <f t="shared" si="85"/>
        <v>#DIV/0!</v>
      </c>
      <c r="AQ253" s="77" t="e">
        <f t="shared" si="85"/>
        <v>#DIV/0!</v>
      </c>
      <c r="AR253" s="77" t="e">
        <f t="shared" si="85"/>
        <v>#DIV/0!</v>
      </c>
      <c r="AS253" s="77" t="e">
        <f t="shared" si="85"/>
        <v>#DIV/0!</v>
      </c>
      <c r="AT253" s="77" t="e">
        <f t="shared" si="85"/>
        <v>#DIV/0!</v>
      </c>
      <c r="AU253" s="77" t="e">
        <f t="shared" si="85"/>
        <v>#DIV/0!</v>
      </c>
      <c r="AV253" s="77" t="e">
        <f t="shared" si="85"/>
        <v>#DIV/0!</v>
      </c>
      <c r="AW253" s="77" t="e">
        <f t="shared" si="85"/>
        <v>#DIV/0!</v>
      </c>
      <c r="AX253" s="77" t="e">
        <f t="shared" si="85"/>
        <v>#DIV/0!</v>
      </c>
      <c r="AY253" s="77" t="e">
        <f t="shared" si="85"/>
        <v>#DIV/0!</v>
      </c>
      <c r="AZ253" s="77" t="e">
        <f t="shared" si="85"/>
        <v>#DIV/0!</v>
      </c>
      <c r="BA253" s="77" t="e">
        <f t="shared" si="85"/>
        <v>#DIV/0!</v>
      </c>
      <c r="BB253" s="77" t="e">
        <f t="shared" si="85"/>
        <v>#DIV/0!</v>
      </c>
      <c r="BC253" s="77" t="e">
        <f t="shared" si="85"/>
        <v>#DIV/0!</v>
      </c>
      <c r="BD253" s="77" t="e">
        <f t="shared" si="85"/>
        <v>#DIV/0!</v>
      </c>
      <c r="BE253" s="77" t="e">
        <f t="shared" si="85"/>
        <v>#DIV/0!</v>
      </c>
    </row>
    <row r="254" spans="1:57" s="42" customFormat="1" hidden="1" outlineLevel="1" x14ac:dyDescent="0.2">
      <c r="A254" s="2"/>
      <c r="B254" s="10"/>
      <c r="C254" s="10" t="s">
        <v>127</v>
      </c>
      <c r="D254" s="10"/>
      <c r="E254" s="10"/>
      <c r="F254" s="10"/>
      <c r="G254" s="10"/>
      <c r="H254" s="10"/>
      <c r="I254" s="10"/>
      <c r="J254" s="10"/>
      <c r="K254" s="10"/>
      <c r="L254" s="10"/>
      <c r="M254" s="42" t="s">
        <v>36</v>
      </c>
      <c r="N254" s="42" t="s">
        <v>128</v>
      </c>
      <c r="O254" s="97" t="e">
        <f>+ElecEF</f>
        <v>#N/A</v>
      </c>
    </row>
    <row r="255" spans="1:57" s="42" customFormat="1" hidden="1" outlineLevel="1" x14ac:dyDescent="0.2">
      <c r="A255" s="2"/>
      <c r="B255" s="10"/>
      <c r="C255" s="10" t="s">
        <v>126</v>
      </c>
      <c r="D255" s="10"/>
      <c r="E255" s="10"/>
      <c r="F255" s="10"/>
      <c r="G255" s="10"/>
      <c r="H255" s="10"/>
      <c r="I255" s="10"/>
      <c r="J255" s="10"/>
      <c r="K255" s="10"/>
      <c r="L255" s="10"/>
      <c r="M255" s="42" t="s">
        <v>5</v>
      </c>
      <c r="N255" s="42" t="s">
        <v>131</v>
      </c>
      <c r="O255" s="100"/>
      <c r="R255" s="77" t="e">
        <f t="shared" ref="R255:BE255" si="86">+R180/R190*VLOOKUP($O$175&amp;" GHG emission factor",$C$73:$O$95,13,0)</f>
        <v>#DIV/0!</v>
      </c>
      <c r="S255" s="77" t="e">
        <f t="shared" si="86"/>
        <v>#DIV/0!</v>
      </c>
      <c r="T255" s="77" t="e">
        <f t="shared" si="86"/>
        <v>#DIV/0!</v>
      </c>
      <c r="U255" s="77" t="e">
        <f t="shared" si="86"/>
        <v>#DIV/0!</v>
      </c>
      <c r="V255" s="77" t="e">
        <f t="shared" si="86"/>
        <v>#DIV/0!</v>
      </c>
      <c r="W255" s="77" t="e">
        <f t="shared" si="86"/>
        <v>#DIV/0!</v>
      </c>
      <c r="X255" s="77" t="e">
        <f t="shared" si="86"/>
        <v>#DIV/0!</v>
      </c>
      <c r="Y255" s="77" t="e">
        <f t="shared" si="86"/>
        <v>#DIV/0!</v>
      </c>
      <c r="Z255" s="77" t="e">
        <f t="shared" si="86"/>
        <v>#DIV/0!</v>
      </c>
      <c r="AA255" s="77" t="e">
        <f t="shared" si="86"/>
        <v>#DIV/0!</v>
      </c>
      <c r="AB255" s="77" t="e">
        <f t="shared" si="86"/>
        <v>#DIV/0!</v>
      </c>
      <c r="AC255" s="77" t="e">
        <f t="shared" si="86"/>
        <v>#DIV/0!</v>
      </c>
      <c r="AD255" s="77" t="e">
        <f t="shared" si="86"/>
        <v>#DIV/0!</v>
      </c>
      <c r="AE255" s="77" t="e">
        <f t="shared" si="86"/>
        <v>#DIV/0!</v>
      </c>
      <c r="AF255" s="77" t="e">
        <f t="shared" si="86"/>
        <v>#DIV/0!</v>
      </c>
      <c r="AG255" s="77" t="e">
        <f t="shared" si="86"/>
        <v>#DIV/0!</v>
      </c>
      <c r="AH255" s="77" t="e">
        <f t="shared" si="86"/>
        <v>#DIV/0!</v>
      </c>
      <c r="AI255" s="77" t="e">
        <f t="shared" si="86"/>
        <v>#DIV/0!</v>
      </c>
      <c r="AJ255" s="77" t="e">
        <f t="shared" si="86"/>
        <v>#DIV/0!</v>
      </c>
      <c r="AK255" s="77" t="e">
        <f t="shared" si="86"/>
        <v>#DIV/0!</v>
      </c>
      <c r="AL255" s="77" t="e">
        <f t="shared" si="86"/>
        <v>#DIV/0!</v>
      </c>
      <c r="AM255" s="77" t="e">
        <f t="shared" si="86"/>
        <v>#DIV/0!</v>
      </c>
      <c r="AN255" s="77" t="e">
        <f t="shared" si="86"/>
        <v>#DIV/0!</v>
      </c>
      <c r="AO255" s="77" t="e">
        <f t="shared" si="86"/>
        <v>#DIV/0!</v>
      </c>
      <c r="AP255" s="77" t="e">
        <f t="shared" si="86"/>
        <v>#DIV/0!</v>
      </c>
      <c r="AQ255" s="77" t="e">
        <f t="shared" si="86"/>
        <v>#DIV/0!</v>
      </c>
      <c r="AR255" s="77" t="e">
        <f t="shared" si="86"/>
        <v>#DIV/0!</v>
      </c>
      <c r="AS255" s="77" t="e">
        <f t="shared" si="86"/>
        <v>#DIV/0!</v>
      </c>
      <c r="AT255" s="77" t="e">
        <f t="shared" si="86"/>
        <v>#DIV/0!</v>
      </c>
      <c r="AU255" s="77" t="e">
        <f t="shared" si="86"/>
        <v>#DIV/0!</v>
      </c>
      <c r="AV255" s="77" t="e">
        <f t="shared" si="86"/>
        <v>#DIV/0!</v>
      </c>
      <c r="AW255" s="77" t="e">
        <f t="shared" si="86"/>
        <v>#DIV/0!</v>
      </c>
      <c r="AX255" s="77" t="e">
        <f t="shared" si="86"/>
        <v>#DIV/0!</v>
      </c>
      <c r="AY255" s="77" t="e">
        <f t="shared" si="86"/>
        <v>#DIV/0!</v>
      </c>
      <c r="AZ255" s="77" t="e">
        <f t="shared" si="86"/>
        <v>#DIV/0!</v>
      </c>
      <c r="BA255" s="77" t="e">
        <f t="shared" si="86"/>
        <v>#DIV/0!</v>
      </c>
      <c r="BB255" s="77" t="e">
        <f t="shared" si="86"/>
        <v>#DIV/0!</v>
      </c>
      <c r="BC255" s="77" t="e">
        <f t="shared" si="86"/>
        <v>#DIV/0!</v>
      </c>
      <c r="BD255" s="77" t="e">
        <f t="shared" si="86"/>
        <v>#DIV/0!</v>
      </c>
      <c r="BE255" s="77" t="e">
        <f t="shared" si="86"/>
        <v>#DIV/0!</v>
      </c>
    </row>
    <row r="256" spans="1:57" ht="13.5" hidden="1" outlineLevel="1" thickBot="1" x14ac:dyDescent="0.25"/>
    <row r="257" spans="2:57" s="79" customFormat="1" ht="14.25" hidden="1" customHeight="1" outlineLevel="1" thickTop="1" thickBot="1" x14ac:dyDescent="0.3">
      <c r="B257" s="24" t="s">
        <v>134</v>
      </c>
      <c r="L257" s="80"/>
      <c r="M257" s="25"/>
      <c r="N257" s="25"/>
      <c r="O257" s="10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  <c r="AV257" s="73"/>
      <c r="AW257" s="73"/>
      <c r="AX257" s="73"/>
      <c r="AY257" s="73"/>
      <c r="AZ257" s="73"/>
      <c r="BA257" s="73"/>
      <c r="BB257" s="73"/>
      <c r="BC257" s="73"/>
      <c r="BD257" s="73"/>
      <c r="BE257" s="73"/>
    </row>
    <row r="258" spans="2:57" s="7" customFormat="1" ht="14.25" hidden="1" customHeight="1" outlineLevel="1" thickTop="1" x14ac:dyDescent="0.25">
      <c r="B258" s="13"/>
      <c r="L258" s="6"/>
      <c r="M258" s="20"/>
      <c r="N258" s="20"/>
      <c r="O258" s="105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</row>
    <row r="259" spans="2:57" s="106" customFormat="1" hidden="1" outlineLevel="1" x14ac:dyDescent="0.2">
      <c r="C259" s="243" t="s">
        <v>282</v>
      </c>
      <c r="M259" s="15" t="s">
        <v>5</v>
      </c>
      <c r="N259" s="15" t="s">
        <v>226</v>
      </c>
      <c r="O259" s="71" t="e">
        <f ca="1">+SUM(OFFSET($R$261,,,,EconLT))/1000</f>
        <v>#DIV/0!</v>
      </c>
    </row>
    <row r="260" spans="2:57" s="106" customFormat="1" hidden="1" outlineLevel="1" x14ac:dyDescent="0.2">
      <c r="C260" s="227" t="s">
        <v>277</v>
      </c>
      <c r="M260" s="15" t="s">
        <v>5</v>
      </c>
      <c r="N260" s="15" t="s">
        <v>226</v>
      </c>
      <c r="O260" s="71">
        <f ca="1">+SUM(OFFSET($R$262,,,,EconLT))/1000</f>
        <v>0</v>
      </c>
    </row>
    <row r="261" spans="2:57" hidden="1" outlineLevel="1" x14ac:dyDescent="0.2">
      <c r="D261" s="2" t="s">
        <v>282</v>
      </c>
      <c r="M261" s="42" t="s">
        <v>5</v>
      </c>
      <c r="N261" s="42" t="s">
        <v>133</v>
      </c>
      <c r="R261" s="77" t="e">
        <f>+R143*$O$230+R99/R138*$O$230</f>
        <v>#DIV/0!</v>
      </c>
      <c r="S261" s="77" t="e">
        <f t="shared" ref="S261:BE261" si="87">+S143*$O$230+S99/S138*$O$230</f>
        <v>#DIV/0!</v>
      </c>
      <c r="T261" s="77" t="e">
        <f t="shared" si="87"/>
        <v>#DIV/0!</v>
      </c>
      <c r="U261" s="77" t="e">
        <f t="shared" si="87"/>
        <v>#DIV/0!</v>
      </c>
      <c r="V261" s="77" t="e">
        <f t="shared" si="87"/>
        <v>#DIV/0!</v>
      </c>
      <c r="W261" s="77" t="e">
        <f t="shared" si="87"/>
        <v>#DIV/0!</v>
      </c>
      <c r="X261" s="77" t="e">
        <f t="shared" si="87"/>
        <v>#DIV/0!</v>
      </c>
      <c r="Y261" s="77" t="e">
        <f t="shared" si="87"/>
        <v>#DIV/0!</v>
      </c>
      <c r="Z261" s="77" t="e">
        <f t="shared" si="87"/>
        <v>#DIV/0!</v>
      </c>
      <c r="AA261" s="77" t="e">
        <f t="shared" si="87"/>
        <v>#DIV/0!</v>
      </c>
      <c r="AB261" s="77" t="e">
        <f t="shared" si="87"/>
        <v>#DIV/0!</v>
      </c>
      <c r="AC261" s="77" t="e">
        <f t="shared" si="87"/>
        <v>#DIV/0!</v>
      </c>
      <c r="AD261" s="77" t="e">
        <f t="shared" si="87"/>
        <v>#DIV/0!</v>
      </c>
      <c r="AE261" s="77" t="e">
        <f t="shared" si="87"/>
        <v>#DIV/0!</v>
      </c>
      <c r="AF261" s="77" t="e">
        <f t="shared" si="87"/>
        <v>#DIV/0!</v>
      </c>
      <c r="AG261" s="77" t="e">
        <f t="shared" si="87"/>
        <v>#DIV/0!</v>
      </c>
      <c r="AH261" s="77" t="e">
        <f t="shared" si="87"/>
        <v>#DIV/0!</v>
      </c>
      <c r="AI261" s="77" t="e">
        <f t="shared" si="87"/>
        <v>#DIV/0!</v>
      </c>
      <c r="AJ261" s="77" t="e">
        <f t="shared" si="87"/>
        <v>#DIV/0!</v>
      </c>
      <c r="AK261" s="77" t="e">
        <f t="shared" si="87"/>
        <v>#DIV/0!</v>
      </c>
      <c r="AL261" s="77" t="e">
        <f t="shared" si="87"/>
        <v>#DIV/0!</v>
      </c>
      <c r="AM261" s="77" t="e">
        <f t="shared" si="87"/>
        <v>#DIV/0!</v>
      </c>
      <c r="AN261" s="77" t="e">
        <f t="shared" si="87"/>
        <v>#DIV/0!</v>
      </c>
      <c r="AO261" s="77" t="e">
        <f t="shared" si="87"/>
        <v>#DIV/0!</v>
      </c>
      <c r="AP261" s="77" t="e">
        <f t="shared" si="87"/>
        <v>#DIV/0!</v>
      </c>
      <c r="AQ261" s="77" t="e">
        <f t="shared" si="87"/>
        <v>#DIV/0!</v>
      </c>
      <c r="AR261" s="77" t="e">
        <f t="shared" si="87"/>
        <v>#DIV/0!</v>
      </c>
      <c r="AS261" s="77" t="e">
        <f t="shared" si="87"/>
        <v>#DIV/0!</v>
      </c>
      <c r="AT261" s="77" t="e">
        <f t="shared" si="87"/>
        <v>#DIV/0!</v>
      </c>
      <c r="AU261" s="77" t="e">
        <f t="shared" si="87"/>
        <v>#DIV/0!</v>
      </c>
      <c r="AV261" s="77" t="e">
        <f t="shared" si="87"/>
        <v>#DIV/0!</v>
      </c>
      <c r="AW261" s="77" t="e">
        <f t="shared" si="87"/>
        <v>#DIV/0!</v>
      </c>
      <c r="AX261" s="77" t="e">
        <f t="shared" si="87"/>
        <v>#DIV/0!</v>
      </c>
      <c r="AY261" s="77" t="e">
        <f t="shared" si="87"/>
        <v>#DIV/0!</v>
      </c>
      <c r="AZ261" s="77" t="e">
        <f t="shared" si="87"/>
        <v>#DIV/0!</v>
      </c>
      <c r="BA261" s="77" t="e">
        <f t="shared" si="87"/>
        <v>#DIV/0!</v>
      </c>
      <c r="BB261" s="77" t="e">
        <f t="shared" si="87"/>
        <v>#DIV/0!</v>
      </c>
      <c r="BC261" s="77" t="e">
        <f t="shared" si="87"/>
        <v>#DIV/0!</v>
      </c>
      <c r="BD261" s="77" t="e">
        <f t="shared" si="87"/>
        <v>#DIV/0!</v>
      </c>
      <c r="BE261" s="77" t="e">
        <f t="shared" si="87"/>
        <v>#DIV/0!</v>
      </c>
    </row>
    <row r="262" spans="2:57" hidden="1" outlineLevel="1" x14ac:dyDescent="0.2">
      <c r="D262" s="2" t="s">
        <v>277</v>
      </c>
      <c r="M262" s="42" t="s">
        <v>5</v>
      </c>
      <c r="N262" s="42" t="s">
        <v>133</v>
      </c>
      <c r="R262" s="77">
        <f>+IF($O$175="Electricity",R180/R190,0)</f>
        <v>0</v>
      </c>
      <c r="S262" s="77">
        <f t="shared" ref="S262:BE262" si="88">+IF($O$175="Electricity",S180/S190,0)</f>
        <v>0</v>
      </c>
      <c r="T262" s="77">
        <f t="shared" si="88"/>
        <v>0</v>
      </c>
      <c r="U262" s="77">
        <f t="shared" si="88"/>
        <v>0</v>
      </c>
      <c r="V262" s="77">
        <f t="shared" si="88"/>
        <v>0</v>
      </c>
      <c r="W262" s="77">
        <f t="shared" si="88"/>
        <v>0</v>
      </c>
      <c r="X262" s="77">
        <f t="shared" si="88"/>
        <v>0</v>
      </c>
      <c r="Y262" s="77">
        <f t="shared" si="88"/>
        <v>0</v>
      </c>
      <c r="Z262" s="77">
        <f t="shared" si="88"/>
        <v>0</v>
      </c>
      <c r="AA262" s="77">
        <f t="shared" si="88"/>
        <v>0</v>
      </c>
      <c r="AB262" s="77">
        <f t="shared" si="88"/>
        <v>0</v>
      </c>
      <c r="AC262" s="77">
        <f t="shared" si="88"/>
        <v>0</v>
      </c>
      <c r="AD262" s="77">
        <f t="shared" si="88"/>
        <v>0</v>
      </c>
      <c r="AE262" s="77">
        <f t="shared" si="88"/>
        <v>0</v>
      </c>
      <c r="AF262" s="77">
        <f t="shared" si="88"/>
        <v>0</v>
      </c>
      <c r="AG262" s="77">
        <f t="shared" si="88"/>
        <v>0</v>
      </c>
      <c r="AH262" s="77">
        <f t="shared" si="88"/>
        <v>0</v>
      </c>
      <c r="AI262" s="77">
        <f t="shared" si="88"/>
        <v>0</v>
      </c>
      <c r="AJ262" s="77">
        <f t="shared" si="88"/>
        <v>0</v>
      </c>
      <c r="AK262" s="77">
        <f t="shared" si="88"/>
        <v>0</v>
      </c>
      <c r="AL262" s="77">
        <f t="shared" si="88"/>
        <v>0</v>
      </c>
      <c r="AM262" s="77">
        <f t="shared" si="88"/>
        <v>0</v>
      </c>
      <c r="AN262" s="77">
        <f t="shared" si="88"/>
        <v>0</v>
      </c>
      <c r="AO262" s="77">
        <f t="shared" si="88"/>
        <v>0</v>
      </c>
      <c r="AP262" s="77">
        <f t="shared" si="88"/>
        <v>0</v>
      </c>
      <c r="AQ262" s="77">
        <f t="shared" si="88"/>
        <v>0</v>
      </c>
      <c r="AR262" s="77">
        <f t="shared" si="88"/>
        <v>0</v>
      </c>
      <c r="AS262" s="77">
        <f t="shared" si="88"/>
        <v>0</v>
      </c>
      <c r="AT262" s="77">
        <f t="shared" si="88"/>
        <v>0</v>
      </c>
      <c r="AU262" s="77">
        <f t="shared" si="88"/>
        <v>0</v>
      </c>
      <c r="AV262" s="77">
        <f t="shared" si="88"/>
        <v>0</v>
      </c>
      <c r="AW262" s="77">
        <f t="shared" si="88"/>
        <v>0</v>
      </c>
      <c r="AX262" s="77">
        <f t="shared" si="88"/>
        <v>0</v>
      </c>
      <c r="AY262" s="77">
        <f t="shared" si="88"/>
        <v>0</v>
      </c>
      <c r="AZ262" s="77">
        <f t="shared" si="88"/>
        <v>0</v>
      </c>
      <c r="BA262" s="77">
        <f t="shared" si="88"/>
        <v>0</v>
      </c>
      <c r="BB262" s="77">
        <f t="shared" si="88"/>
        <v>0</v>
      </c>
      <c r="BC262" s="77">
        <f t="shared" si="88"/>
        <v>0</v>
      </c>
      <c r="BD262" s="77">
        <f t="shared" si="88"/>
        <v>0</v>
      </c>
      <c r="BE262" s="77">
        <f t="shared" si="88"/>
        <v>0</v>
      </c>
    </row>
    <row r="263" spans="2:57" hidden="1" outlineLevel="1" x14ac:dyDescent="0.2">
      <c r="M263" s="42"/>
      <c r="N263" s="42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77"/>
      <c r="BD263" s="77"/>
      <c r="BE263" s="77"/>
    </row>
    <row r="264" spans="2:57" s="106" customFormat="1" hidden="1" outlineLevel="1" x14ac:dyDescent="0.2">
      <c r="C264" s="227" t="s">
        <v>278</v>
      </c>
      <c r="M264" s="15" t="s">
        <v>5</v>
      </c>
      <c r="N264" s="15" t="s">
        <v>226</v>
      </c>
      <c r="O264" s="71">
        <f ca="1">SUM(OFFSET($R$266,,,,EconLT))/1000</f>
        <v>0</v>
      </c>
    </row>
    <row r="265" spans="2:57" s="106" customFormat="1" hidden="1" outlineLevel="1" x14ac:dyDescent="0.2">
      <c r="C265" s="107" t="s">
        <v>279</v>
      </c>
      <c r="M265" s="15" t="s">
        <v>5</v>
      </c>
      <c r="N265" s="15" t="s">
        <v>226</v>
      </c>
      <c r="O265" s="71">
        <f ca="1">SUM(OFFSET($R$267,,,,EconLT))/1000</f>
        <v>0</v>
      </c>
    </row>
    <row r="266" spans="2:57" s="32" customFormat="1" hidden="1" outlineLevel="1" x14ac:dyDescent="0.2">
      <c r="C266" s="108"/>
      <c r="D266" s="2" t="s">
        <v>278</v>
      </c>
      <c r="M266" s="42" t="s">
        <v>5</v>
      </c>
      <c r="N266" s="31" t="s">
        <v>26</v>
      </c>
      <c r="O266" s="35"/>
      <c r="R266" s="77">
        <v>0</v>
      </c>
      <c r="S266" s="77">
        <v>0</v>
      </c>
      <c r="T266" s="77">
        <v>0</v>
      </c>
      <c r="U266" s="77">
        <v>0</v>
      </c>
      <c r="V266" s="77">
        <v>0</v>
      </c>
      <c r="W266" s="77">
        <v>0</v>
      </c>
      <c r="X266" s="77">
        <v>0</v>
      </c>
      <c r="Y266" s="77">
        <v>0</v>
      </c>
      <c r="Z266" s="77">
        <v>0</v>
      </c>
      <c r="AA266" s="77">
        <v>0</v>
      </c>
      <c r="AB266" s="77">
        <v>0</v>
      </c>
      <c r="AC266" s="77">
        <v>0</v>
      </c>
      <c r="AD266" s="77">
        <v>0</v>
      </c>
      <c r="AE266" s="77">
        <v>0</v>
      </c>
      <c r="AF266" s="77">
        <v>0</v>
      </c>
      <c r="AG266" s="77">
        <v>0</v>
      </c>
      <c r="AH266" s="77">
        <v>0</v>
      </c>
      <c r="AI266" s="77">
        <v>0</v>
      </c>
      <c r="AJ266" s="77">
        <v>0</v>
      </c>
      <c r="AK266" s="77">
        <v>0</v>
      </c>
      <c r="AL266" s="77">
        <v>0</v>
      </c>
      <c r="AM266" s="77">
        <v>0</v>
      </c>
      <c r="AN266" s="77">
        <v>0</v>
      </c>
      <c r="AO266" s="77">
        <v>0</v>
      </c>
      <c r="AP266" s="77">
        <v>0</v>
      </c>
      <c r="AQ266" s="77">
        <v>0</v>
      </c>
      <c r="AR266" s="77">
        <v>0</v>
      </c>
      <c r="AS266" s="77">
        <v>0</v>
      </c>
      <c r="AT266" s="77">
        <v>0</v>
      </c>
      <c r="AU266" s="77">
        <v>0</v>
      </c>
      <c r="AV266" s="77">
        <v>0</v>
      </c>
      <c r="AW266" s="77">
        <v>0</v>
      </c>
      <c r="AX266" s="77">
        <v>0</v>
      </c>
      <c r="AY266" s="77">
        <v>0</v>
      </c>
      <c r="AZ266" s="77">
        <v>0</v>
      </c>
      <c r="BA266" s="77">
        <v>0</v>
      </c>
      <c r="BB266" s="77">
        <v>0</v>
      </c>
      <c r="BC266" s="77">
        <v>0</v>
      </c>
      <c r="BD266" s="77">
        <v>0</v>
      </c>
      <c r="BE266" s="77">
        <v>0</v>
      </c>
    </row>
    <row r="267" spans="2:57" hidden="1" outlineLevel="1" x14ac:dyDescent="0.2">
      <c r="D267" s="2" t="s">
        <v>279</v>
      </c>
      <c r="M267" s="42" t="s">
        <v>5</v>
      </c>
      <c r="N267" s="42" t="s">
        <v>58</v>
      </c>
      <c r="R267" s="77">
        <f>+IF($O$175="Natural gas",R180/R190,0)</f>
        <v>0</v>
      </c>
      <c r="S267" s="77">
        <f t="shared" ref="S267:BE267" si="89">+IF($O$175="Natural gas",S180/S190,0)</f>
        <v>0</v>
      </c>
      <c r="T267" s="77">
        <f t="shared" si="89"/>
        <v>0</v>
      </c>
      <c r="U267" s="77">
        <f t="shared" si="89"/>
        <v>0</v>
      </c>
      <c r="V267" s="77">
        <f t="shared" si="89"/>
        <v>0</v>
      </c>
      <c r="W267" s="77">
        <f t="shared" si="89"/>
        <v>0</v>
      </c>
      <c r="X267" s="77">
        <f t="shared" si="89"/>
        <v>0</v>
      </c>
      <c r="Y267" s="77">
        <f t="shared" si="89"/>
        <v>0</v>
      </c>
      <c r="Z267" s="77">
        <f t="shared" si="89"/>
        <v>0</v>
      </c>
      <c r="AA267" s="77">
        <f t="shared" si="89"/>
        <v>0</v>
      </c>
      <c r="AB267" s="77">
        <f t="shared" si="89"/>
        <v>0</v>
      </c>
      <c r="AC267" s="77">
        <f t="shared" si="89"/>
        <v>0</v>
      </c>
      <c r="AD267" s="77">
        <f t="shared" si="89"/>
        <v>0</v>
      </c>
      <c r="AE267" s="77">
        <f t="shared" si="89"/>
        <v>0</v>
      </c>
      <c r="AF267" s="77">
        <f t="shared" si="89"/>
        <v>0</v>
      </c>
      <c r="AG267" s="77">
        <f t="shared" si="89"/>
        <v>0</v>
      </c>
      <c r="AH267" s="77">
        <f t="shared" si="89"/>
        <v>0</v>
      </c>
      <c r="AI267" s="77">
        <f t="shared" si="89"/>
        <v>0</v>
      </c>
      <c r="AJ267" s="77">
        <f t="shared" si="89"/>
        <v>0</v>
      </c>
      <c r="AK267" s="77">
        <f t="shared" si="89"/>
        <v>0</v>
      </c>
      <c r="AL267" s="77">
        <f t="shared" si="89"/>
        <v>0</v>
      </c>
      <c r="AM267" s="77">
        <f t="shared" si="89"/>
        <v>0</v>
      </c>
      <c r="AN267" s="77">
        <f t="shared" si="89"/>
        <v>0</v>
      </c>
      <c r="AO267" s="77">
        <f t="shared" si="89"/>
        <v>0</v>
      </c>
      <c r="AP267" s="77">
        <f t="shared" si="89"/>
        <v>0</v>
      </c>
      <c r="AQ267" s="77">
        <f t="shared" si="89"/>
        <v>0</v>
      </c>
      <c r="AR267" s="77">
        <f t="shared" si="89"/>
        <v>0</v>
      </c>
      <c r="AS267" s="77">
        <f t="shared" si="89"/>
        <v>0</v>
      </c>
      <c r="AT267" s="77">
        <f t="shared" si="89"/>
        <v>0</v>
      </c>
      <c r="AU267" s="77">
        <f t="shared" si="89"/>
        <v>0</v>
      </c>
      <c r="AV267" s="77">
        <f t="shared" si="89"/>
        <v>0</v>
      </c>
      <c r="AW267" s="77">
        <f t="shared" si="89"/>
        <v>0</v>
      </c>
      <c r="AX267" s="77">
        <f t="shared" si="89"/>
        <v>0</v>
      </c>
      <c r="AY267" s="77">
        <f t="shared" si="89"/>
        <v>0</v>
      </c>
      <c r="AZ267" s="77">
        <f t="shared" si="89"/>
        <v>0</v>
      </c>
      <c r="BA267" s="77">
        <f t="shared" si="89"/>
        <v>0</v>
      </c>
      <c r="BB267" s="77">
        <f t="shared" si="89"/>
        <v>0</v>
      </c>
      <c r="BC267" s="77">
        <f t="shared" si="89"/>
        <v>0</v>
      </c>
      <c r="BD267" s="77">
        <f t="shared" si="89"/>
        <v>0</v>
      </c>
      <c r="BE267" s="77">
        <f t="shared" si="89"/>
        <v>0</v>
      </c>
    </row>
    <row r="268" spans="2:57" hidden="1" outlineLevel="1" x14ac:dyDescent="0.2">
      <c r="M268" s="42"/>
      <c r="N268" s="42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77"/>
      <c r="AN268" s="77"/>
      <c r="AO268" s="77"/>
      <c r="AP268" s="77"/>
      <c r="AQ268" s="77"/>
      <c r="AR268" s="77"/>
      <c r="AS268" s="77"/>
      <c r="AT268" s="77"/>
      <c r="AU268" s="77"/>
      <c r="AV268" s="77"/>
      <c r="AW268" s="77"/>
      <c r="AX268" s="77"/>
      <c r="AY268" s="77"/>
      <c r="AZ268" s="77"/>
      <c r="BA268" s="77"/>
      <c r="BB268" s="77"/>
      <c r="BC268" s="77"/>
      <c r="BD268" s="77"/>
      <c r="BE268" s="77"/>
    </row>
    <row r="269" spans="2:57" s="106" customFormat="1" hidden="1" outlineLevel="1" x14ac:dyDescent="0.2">
      <c r="C269" s="227" t="s">
        <v>280</v>
      </c>
      <c r="M269" s="15" t="s">
        <v>5</v>
      </c>
      <c r="N269" s="15" t="s">
        <v>226</v>
      </c>
      <c r="O269" s="71">
        <f ca="1">SUM(OFFSET($R$271,,,,EconLT))/1000</f>
        <v>0</v>
      </c>
    </row>
    <row r="270" spans="2:57" s="106" customFormat="1" hidden="1" outlineLevel="1" x14ac:dyDescent="0.2">
      <c r="C270" s="107" t="s">
        <v>281</v>
      </c>
      <c r="M270" s="15" t="s">
        <v>5</v>
      </c>
      <c r="N270" s="15" t="s">
        <v>226</v>
      </c>
      <c r="O270" s="71">
        <f ca="1">SUM(OFFSET($R$272,,,,EconLT))/1000</f>
        <v>0</v>
      </c>
    </row>
    <row r="271" spans="2:57" s="32" customFormat="1" hidden="1" outlineLevel="1" x14ac:dyDescent="0.2">
      <c r="C271" s="108"/>
      <c r="D271" s="2" t="s">
        <v>280</v>
      </c>
      <c r="M271" s="42" t="s">
        <v>5</v>
      </c>
      <c r="N271" s="42" t="s">
        <v>58</v>
      </c>
      <c r="O271" s="35"/>
      <c r="R271" s="77">
        <v>0</v>
      </c>
      <c r="S271" s="77">
        <v>0</v>
      </c>
      <c r="T271" s="77">
        <v>0</v>
      </c>
      <c r="U271" s="77">
        <v>0</v>
      </c>
      <c r="V271" s="77">
        <v>0</v>
      </c>
      <c r="W271" s="77">
        <v>0</v>
      </c>
      <c r="X271" s="77">
        <v>0</v>
      </c>
      <c r="Y271" s="77">
        <v>0</v>
      </c>
      <c r="Z271" s="77">
        <v>0</v>
      </c>
      <c r="AA271" s="77">
        <v>0</v>
      </c>
      <c r="AB271" s="77">
        <v>0</v>
      </c>
      <c r="AC271" s="77">
        <v>0</v>
      </c>
      <c r="AD271" s="77">
        <v>0</v>
      </c>
      <c r="AE271" s="77">
        <v>0</v>
      </c>
      <c r="AF271" s="77">
        <v>0</v>
      </c>
      <c r="AG271" s="77">
        <v>0</v>
      </c>
      <c r="AH271" s="77">
        <v>0</v>
      </c>
      <c r="AI271" s="77">
        <v>0</v>
      </c>
      <c r="AJ271" s="77">
        <v>0</v>
      </c>
      <c r="AK271" s="77">
        <v>0</v>
      </c>
      <c r="AL271" s="77">
        <v>0</v>
      </c>
      <c r="AM271" s="77">
        <v>0</v>
      </c>
      <c r="AN271" s="77">
        <v>0</v>
      </c>
      <c r="AO271" s="77">
        <v>0</v>
      </c>
      <c r="AP271" s="77">
        <v>0</v>
      </c>
      <c r="AQ271" s="77">
        <v>0</v>
      </c>
      <c r="AR271" s="77">
        <v>0</v>
      </c>
      <c r="AS271" s="77">
        <v>0</v>
      </c>
      <c r="AT271" s="77">
        <v>0</v>
      </c>
      <c r="AU271" s="77">
        <v>0</v>
      </c>
      <c r="AV271" s="77">
        <v>0</v>
      </c>
      <c r="AW271" s="77">
        <v>0</v>
      </c>
      <c r="AX271" s="77">
        <v>0</v>
      </c>
      <c r="AY271" s="77">
        <v>0</v>
      </c>
      <c r="AZ271" s="77">
        <v>0</v>
      </c>
      <c r="BA271" s="77">
        <v>0</v>
      </c>
      <c r="BB271" s="77">
        <v>0</v>
      </c>
      <c r="BC271" s="77">
        <v>0</v>
      </c>
      <c r="BD271" s="77">
        <v>0</v>
      </c>
      <c r="BE271" s="77">
        <v>0</v>
      </c>
    </row>
    <row r="272" spans="2:57" hidden="1" outlineLevel="1" x14ac:dyDescent="0.2">
      <c r="D272" s="2" t="s">
        <v>281</v>
      </c>
      <c r="M272" s="42" t="s">
        <v>5</v>
      </c>
      <c r="N272" s="42" t="s">
        <v>58</v>
      </c>
      <c r="R272" s="77">
        <f>+IF($O$175="Oil",R180/R190,0)</f>
        <v>0</v>
      </c>
      <c r="S272" s="77">
        <f t="shared" ref="S272:BE272" si="90">+IF($O$175="Oil",S180/S190,0)</f>
        <v>0</v>
      </c>
      <c r="T272" s="77">
        <f t="shared" si="90"/>
        <v>0</v>
      </c>
      <c r="U272" s="77">
        <f t="shared" si="90"/>
        <v>0</v>
      </c>
      <c r="V272" s="77">
        <f t="shared" si="90"/>
        <v>0</v>
      </c>
      <c r="W272" s="77">
        <f t="shared" si="90"/>
        <v>0</v>
      </c>
      <c r="X272" s="77">
        <f t="shared" si="90"/>
        <v>0</v>
      </c>
      <c r="Y272" s="77">
        <f t="shared" si="90"/>
        <v>0</v>
      </c>
      <c r="Z272" s="77">
        <f t="shared" si="90"/>
        <v>0</v>
      </c>
      <c r="AA272" s="77">
        <f t="shared" si="90"/>
        <v>0</v>
      </c>
      <c r="AB272" s="77">
        <f t="shared" si="90"/>
        <v>0</v>
      </c>
      <c r="AC272" s="77">
        <f t="shared" si="90"/>
        <v>0</v>
      </c>
      <c r="AD272" s="77">
        <f t="shared" si="90"/>
        <v>0</v>
      </c>
      <c r="AE272" s="77">
        <f t="shared" si="90"/>
        <v>0</v>
      </c>
      <c r="AF272" s="77">
        <f t="shared" si="90"/>
        <v>0</v>
      </c>
      <c r="AG272" s="77">
        <f t="shared" si="90"/>
        <v>0</v>
      </c>
      <c r="AH272" s="77">
        <f t="shared" si="90"/>
        <v>0</v>
      </c>
      <c r="AI272" s="77">
        <f t="shared" si="90"/>
        <v>0</v>
      </c>
      <c r="AJ272" s="77">
        <f t="shared" si="90"/>
        <v>0</v>
      </c>
      <c r="AK272" s="77">
        <f t="shared" si="90"/>
        <v>0</v>
      </c>
      <c r="AL272" s="77">
        <f t="shared" si="90"/>
        <v>0</v>
      </c>
      <c r="AM272" s="77">
        <f t="shared" si="90"/>
        <v>0</v>
      </c>
      <c r="AN272" s="77">
        <f t="shared" si="90"/>
        <v>0</v>
      </c>
      <c r="AO272" s="77">
        <f t="shared" si="90"/>
        <v>0</v>
      </c>
      <c r="AP272" s="77">
        <f t="shared" si="90"/>
        <v>0</v>
      </c>
      <c r="AQ272" s="77">
        <f t="shared" si="90"/>
        <v>0</v>
      </c>
      <c r="AR272" s="77">
        <f t="shared" si="90"/>
        <v>0</v>
      </c>
      <c r="AS272" s="77">
        <f t="shared" si="90"/>
        <v>0</v>
      </c>
      <c r="AT272" s="77">
        <f t="shared" si="90"/>
        <v>0</v>
      </c>
      <c r="AU272" s="77">
        <f t="shared" si="90"/>
        <v>0</v>
      </c>
      <c r="AV272" s="77">
        <f t="shared" si="90"/>
        <v>0</v>
      </c>
      <c r="AW272" s="77">
        <f t="shared" si="90"/>
        <v>0</v>
      </c>
      <c r="AX272" s="77">
        <f t="shared" si="90"/>
        <v>0</v>
      </c>
      <c r="AY272" s="77">
        <f t="shared" si="90"/>
        <v>0</v>
      </c>
      <c r="AZ272" s="77">
        <f t="shared" si="90"/>
        <v>0</v>
      </c>
      <c r="BA272" s="77">
        <f t="shared" si="90"/>
        <v>0</v>
      </c>
      <c r="BB272" s="77">
        <f t="shared" si="90"/>
        <v>0</v>
      </c>
      <c r="BC272" s="77">
        <f t="shared" si="90"/>
        <v>0</v>
      </c>
      <c r="BD272" s="77">
        <f t="shared" si="90"/>
        <v>0</v>
      </c>
      <c r="BE272" s="77">
        <f t="shared" si="90"/>
        <v>0</v>
      </c>
    </row>
    <row r="273" spans="3:57" hidden="1" collapsed="1" x14ac:dyDescent="0.2"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77"/>
      <c r="AN273" s="77"/>
      <c r="AO273" s="77"/>
      <c r="AP273" s="77"/>
      <c r="AQ273" s="77"/>
      <c r="AR273" s="77"/>
      <c r="AS273" s="77"/>
      <c r="AT273" s="77"/>
      <c r="AU273" s="77"/>
      <c r="AV273" s="77"/>
      <c r="AW273" s="77"/>
      <c r="AX273" s="77"/>
      <c r="AY273" s="77"/>
      <c r="AZ273" s="77"/>
      <c r="BA273" s="77"/>
      <c r="BB273" s="77"/>
      <c r="BC273" s="77"/>
      <c r="BD273" s="77"/>
      <c r="BE273" s="77"/>
    </row>
    <row r="274" spans="3:57" s="106" customFormat="1" hidden="1" outlineLevel="1" x14ac:dyDescent="0.2">
      <c r="C274" s="295" t="s">
        <v>371</v>
      </c>
      <c r="M274" s="15" t="s">
        <v>5</v>
      </c>
      <c r="N274" s="15" t="s">
        <v>226</v>
      </c>
      <c r="O274" s="71">
        <f ca="1">+SUM(OFFSET(R276,,,,EconLT))/1000</f>
        <v>0</v>
      </c>
    </row>
    <row r="275" spans="3:57" s="106" customFormat="1" hidden="1" outlineLevel="1" x14ac:dyDescent="0.2">
      <c r="C275" s="295" t="s">
        <v>372</v>
      </c>
      <c r="M275" s="15" t="s">
        <v>5</v>
      </c>
      <c r="N275" s="15" t="s">
        <v>226</v>
      </c>
      <c r="O275" s="71">
        <f ca="1">+SUM(OFFSET(R277,,,,EconLT))/1000</f>
        <v>0</v>
      </c>
    </row>
    <row r="276" spans="3:57" s="32" customFormat="1" hidden="1" outlineLevel="1" x14ac:dyDescent="0.2">
      <c r="C276" s="108"/>
      <c r="D276" s="2" t="s">
        <v>371</v>
      </c>
      <c r="M276" s="42" t="s">
        <v>5</v>
      </c>
      <c r="N276" s="42" t="s">
        <v>58</v>
      </c>
      <c r="O276" s="35"/>
      <c r="P276" s="236"/>
      <c r="R276" s="77">
        <v>0</v>
      </c>
      <c r="S276" s="77">
        <v>0</v>
      </c>
      <c r="T276" s="77">
        <v>0</v>
      </c>
      <c r="U276" s="77">
        <v>0</v>
      </c>
      <c r="V276" s="77">
        <v>0</v>
      </c>
      <c r="W276" s="77">
        <v>0</v>
      </c>
      <c r="X276" s="77">
        <v>0</v>
      </c>
      <c r="Y276" s="77">
        <v>0</v>
      </c>
      <c r="Z276" s="77">
        <v>0</v>
      </c>
      <c r="AA276" s="77">
        <v>0</v>
      </c>
      <c r="AB276" s="77">
        <v>0</v>
      </c>
      <c r="AC276" s="77">
        <v>0</v>
      </c>
      <c r="AD276" s="77">
        <v>0</v>
      </c>
      <c r="AE276" s="77">
        <v>0</v>
      </c>
      <c r="AF276" s="77">
        <v>0</v>
      </c>
      <c r="AG276" s="77">
        <v>0</v>
      </c>
      <c r="AH276" s="77">
        <v>0</v>
      </c>
      <c r="AI276" s="77">
        <v>0</v>
      </c>
      <c r="AJ276" s="77">
        <v>0</v>
      </c>
      <c r="AK276" s="77">
        <v>0</v>
      </c>
      <c r="AL276" s="77">
        <v>0</v>
      </c>
      <c r="AM276" s="77">
        <v>0</v>
      </c>
      <c r="AN276" s="77">
        <v>0</v>
      </c>
      <c r="AO276" s="77">
        <v>0</v>
      </c>
      <c r="AP276" s="77">
        <v>0</v>
      </c>
      <c r="AQ276" s="77">
        <v>0</v>
      </c>
      <c r="AR276" s="77">
        <v>0</v>
      </c>
      <c r="AS276" s="77">
        <v>0</v>
      </c>
      <c r="AT276" s="77">
        <v>0</v>
      </c>
      <c r="AU276" s="77">
        <v>0</v>
      </c>
      <c r="AV276" s="77">
        <v>0</v>
      </c>
      <c r="AW276" s="77">
        <v>0</v>
      </c>
      <c r="AX276" s="77">
        <v>0</v>
      </c>
      <c r="AY276" s="77">
        <v>0</v>
      </c>
      <c r="AZ276" s="77">
        <v>0</v>
      </c>
      <c r="BA276" s="77">
        <v>0</v>
      </c>
      <c r="BB276" s="77">
        <v>0</v>
      </c>
      <c r="BC276" s="77">
        <v>0</v>
      </c>
      <c r="BD276" s="77">
        <v>0</v>
      </c>
      <c r="BE276" s="77">
        <v>0</v>
      </c>
    </row>
    <row r="277" spans="3:57" hidden="1" outlineLevel="1" x14ac:dyDescent="0.2">
      <c r="D277" s="2" t="s">
        <v>372</v>
      </c>
      <c r="M277" s="42" t="s">
        <v>5</v>
      </c>
      <c r="N277" s="42" t="s">
        <v>58</v>
      </c>
      <c r="R277" s="77">
        <f>+IF($O$175="LPG",R180/R190,0)</f>
        <v>0</v>
      </c>
      <c r="S277" s="77">
        <f t="shared" ref="S277:BE277" si="91">+IF($O$175="LPG",S180/S190,0)</f>
        <v>0</v>
      </c>
      <c r="T277" s="77">
        <f t="shared" si="91"/>
        <v>0</v>
      </c>
      <c r="U277" s="77">
        <f t="shared" si="91"/>
        <v>0</v>
      </c>
      <c r="V277" s="77">
        <f t="shared" si="91"/>
        <v>0</v>
      </c>
      <c r="W277" s="77">
        <f t="shared" si="91"/>
        <v>0</v>
      </c>
      <c r="X277" s="77">
        <f t="shared" si="91"/>
        <v>0</v>
      </c>
      <c r="Y277" s="77">
        <f t="shared" si="91"/>
        <v>0</v>
      </c>
      <c r="Z277" s="77">
        <f t="shared" si="91"/>
        <v>0</v>
      </c>
      <c r="AA277" s="77">
        <f t="shared" si="91"/>
        <v>0</v>
      </c>
      <c r="AB277" s="77">
        <f t="shared" si="91"/>
        <v>0</v>
      </c>
      <c r="AC277" s="77">
        <f t="shared" si="91"/>
        <v>0</v>
      </c>
      <c r="AD277" s="77">
        <f t="shared" si="91"/>
        <v>0</v>
      </c>
      <c r="AE277" s="77">
        <f t="shared" si="91"/>
        <v>0</v>
      </c>
      <c r="AF277" s="77">
        <f t="shared" si="91"/>
        <v>0</v>
      </c>
      <c r="AG277" s="77">
        <f t="shared" si="91"/>
        <v>0</v>
      </c>
      <c r="AH277" s="77">
        <f t="shared" si="91"/>
        <v>0</v>
      </c>
      <c r="AI277" s="77">
        <f t="shared" si="91"/>
        <v>0</v>
      </c>
      <c r="AJ277" s="77">
        <f t="shared" si="91"/>
        <v>0</v>
      </c>
      <c r="AK277" s="77">
        <f t="shared" si="91"/>
        <v>0</v>
      </c>
      <c r="AL277" s="77">
        <f t="shared" si="91"/>
        <v>0</v>
      </c>
      <c r="AM277" s="77">
        <f t="shared" si="91"/>
        <v>0</v>
      </c>
      <c r="AN277" s="77">
        <f t="shared" si="91"/>
        <v>0</v>
      </c>
      <c r="AO277" s="77">
        <f t="shared" si="91"/>
        <v>0</v>
      </c>
      <c r="AP277" s="77">
        <f t="shared" si="91"/>
        <v>0</v>
      </c>
      <c r="AQ277" s="77">
        <f t="shared" si="91"/>
        <v>0</v>
      </c>
      <c r="AR277" s="77">
        <f t="shared" si="91"/>
        <v>0</v>
      </c>
      <c r="AS277" s="77">
        <f t="shared" si="91"/>
        <v>0</v>
      </c>
      <c r="AT277" s="77">
        <f t="shared" si="91"/>
        <v>0</v>
      </c>
      <c r="AU277" s="77">
        <f t="shared" si="91"/>
        <v>0</v>
      </c>
      <c r="AV277" s="77">
        <f t="shared" si="91"/>
        <v>0</v>
      </c>
      <c r="AW277" s="77">
        <f t="shared" si="91"/>
        <v>0</v>
      </c>
      <c r="AX277" s="77">
        <f t="shared" si="91"/>
        <v>0</v>
      </c>
      <c r="AY277" s="77">
        <f t="shared" si="91"/>
        <v>0</v>
      </c>
      <c r="AZ277" s="77">
        <f t="shared" si="91"/>
        <v>0</v>
      </c>
      <c r="BA277" s="77">
        <f t="shared" si="91"/>
        <v>0</v>
      </c>
      <c r="BB277" s="77">
        <f t="shared" si="91"/>
        <v>0</v>
      </c>
      <c r="BC277" s="77">
        <f t="shared" si="91"/>
        <v>0</v>
      </c>
      <c r="BD277" s="77">
        <f t="shared" si="91"/>
        <v>0</v>
      </c>
      <c r="BE277" s="77">
        <f t="shared" si="91"/>
        <v>0</v>
      </c>
    </row>
    <row r="278" spans="3:57" collapsed="1" x14ac:dyDescent="0.2"/>
  </sheetData>
  <sheetProtection algorithmName="SHA-512" hashValue="TXPIUl3jKMfVUSblzqMNXHSoKp/B+Mrfw/lb2NVBivsyCCk0VwvL8MUB7vE0LBpT9NyOuVW0kA2U4EkisKG5Zg==" saltValue="hmk9uDAxcY282OxTxm25yA==" spinCount="100000" sheet="1" objects="1" scenarios="1" selectLockedCells="1"/>
  <mergeCells count="68">
    <mergeCell ref="Q32:R32"/>
    <mergeCell ref="L16:N16"/>
    <mergeCell ref="L8:N8"/>
    <mergeCell ref="P8:R8"/>
    <mergeCell ref="AB8:AD8"/>
    <mergeCell ref="L12:N12"/>
    <mergeCell ref="P14:R14"/>
    <mergeCell ref="AB14:AD14"/>
    <mergeCell ref="X28:Z28"/>
    <mergeCell ref="X29:Z29"/>
    <mergeCell ref="X30:Z30"/>
    <mergeCell ref="X31:Z31"/>
    <mergeCell ref="K26:O26"/>
    <mergeCell ref="P26:V26"/>
    <mergeCell ref="W26:AC26"/>
    <mergeCell ref="Q28:R28"/>
    <mergeCell ref="Q29:R29"/>
    <mergeCell ref="Q30:R30"/>
    <mergeCell ref="Q31:R31"/>
    <mergeCell ref="AG8:AI8"/>
    <mergeCell ref="P13:R13"/>
    <mergeCell ref="V13:X13"/>
    <mergeCell ref="AB11:AF11"/>
    <mergeCell ref="AG9:AK9"/>
    <mergeCell ref="AB12:AD12"/>
    <mergeCell ref="AG13:AI13"/>
    <mergeCell ref="AG10:AI10"/>
    <mergeCell ref="AB13:AD13"/>
    <mergeCell ref="AB17:AD17"/>
    <mergeCell ref="AM9:AQ9"/>
    <mergeCell ref="P10:R10"/>
    <mergeCell ref="AB10:AD10"/>
    <mergeCell ref="AG12:AI12"/>
    <mergeCell ref="AM10:AO10"/>
    <mergeCell ref="P11:R11"/>
    <mergeCell ref="V11:Z11"/>
    <mergeCell ref="AM11:AO11"/>
    <mergeCell ref="AM12:AO12"/>
    <mergeCell ref="AG11:AK11"/>
    <mergeCell ref="P12:R12"/>
    <mergeCell ref="V12:X12"/>
    <mergeCell ref="P9:R9"/>
    <mergeCell ref="AB9:AD9"/>
    <mergeCell ref="AM17:AO17"/>
    <mergeCell ref="AG16:AI16"/>
    <mergeCell ref="AM14:AQ14"/>
    <mergeCell ref="V15:X15"/>
    <mergeCell ref="AG15:AI15"/>
    <mergeCell ref="AM15:AO15"/>
    <mergeCell ref="AG14:AI14"/>
    <mergeCell ref="V14:X14"/>
    <mergeCell ref="AB15:AD15"/>
    <mergeCell ref="X32:Z32"/>
    <mergeCell ref="AB7:AK7"/>
    <mergeCell ref="AM13:AO13"/>
    <mergeCell ref="C5:I22"/>
    <mergeCell ref="P7:T7"/>
    <mergeCell ref="C25:I50"/>
    <mergeCell ref="AM18:AO18"/>
    <mergeCell ref="P19:R19"/>
    <mergeCell ref="AB19:AD19"/>
    <mergeCell ref="AG17:AI17"/>
    <mergeCell ref="P18:R18"/>
    <mergeCell ref="AB18:AD18"/>
    <mergeCell ref="P16:T16"/>
    <mergeCell ref="AB16:AF16"/>
    <mergeCell ref="AM16:AO16"/>
    <mergeCell ref="P17:R17"/>
  </mergeCells>
  <conditionalFormatting sqref="R215:BE215 R212:BE212 R222:BE222 R207:BE207 R192:BE194 R225:BE226 R228:BE229 R209:BE209 R184:BE184 R182:BE182 R180:BE180 R188:BE188 R166:BE166 R145:BE146 R151:BE151 R159:BE159 R162:BE162 R133:BE133 R136:BE136 R142:BE143 R168:BE171 R244:BE244 R123:R124 R126 R128 S123:BE123 R120:BE120 R248:BE249 M56 O84 R103:R117 R118:BE118 R131:BE131 R99:BE99 R157:BE157">
    <cfRule type="cellIs" dxfId="4" priority="28" operator="lessThan">
      <formula>0</formula>
    </cfRule>
  </conditionalFormatting>
  <dataValidations count="7">
    <dataValidation type="list" allowBlank="1" showInputMessage="1" showErrorMessage="1" sqref="O165">
      <formula1>"Straight line"</formula1>
    </dataValidation>
    <dataValidation type="list" allowBlank="1" showInputMessage="1" showErrorMessage="1" sqref="M33">
      <formula1>"Yes,No"</formula1>
    </dataValidation>
    <dataValidation type="list" allowBlank="1" showInputMessage="1" showErrorMessage="1" sqref="N14">
      <formula1>Locations</formula1>
    </dataValidation>
    <dataValidation type="list" allowBlank="1" showInputMessage="1" showErrorMessage="1" sqref="T9">
      <formula1>Ensources</formula1>
    </dataValidation>
    <dataValidation type="list" allowBlank="1" showInputMessage="1" showErrorMessage="1" sqref="Z15">
      <formula1>Ins_Level</formula1>
    </dataValidation>
    <dataValidation type="list" allowBlank="1" showInputMessage="1" showErrorMessage="1" sqref="L18:M18">
      <formula1>Enservices</formula1>
    </dataValidation>
    <dataValidation type="list" allowBlank="1" showInputMessage="1" showErrorMessage="1" sqref="N18">
      <formula1>Enservices2</formula1>
    </dataValidation>
  </dataValidations>
  <pageMargins left="0.7" right="0.7" top="0.75" bottom="0.75" header="0.3" footer="0.3"/>
  <pageSetup paperSize="9" orientation="portrait" r:id="rId1"/>
  <ignoredErrors>
    <ignoredError sqref="M28:M29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Lists!$F$6:$F$8</xm:f>
          </x14:formula1>
          <xm:sqref>N10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5:BE7"/>
  <sheetViews>
    <sheetView workbookViewId="0">
      <selection activeCell="E18" sqref="E18"/>
    </sheetView>
  </sheetViews>
  <sheetFormatPr baseColWidth="10" defaultRowHeight="15" outlineLevelRow="1" x14ac:dyDescent="0.25"/>
  <sheetData>
    <row r="5" spans="2:57" s="7" customFormat="1" ht="14.25" customHeight="1" outlineLevel="1" x14ac:dyDescent="0.25">
      <c r="B5" s="13"/>
      <c r="C5" s="7" t="s">
        <v>102</v>
      </c>
      <c r="L5" s="6"/>
      <c r="M5" s="42" t="s">
        <v>5</v>
      </c>
      <c r="N5" s="42" t="s">
        <v>23</v>
      </c>
      <c r="O5" s="22"/>
      <c r="R5" s="36" t="e">
        <f t="shared" ref="R5:BE5" si="0">+R7-R6</f>
        <v>#DIV/0!</v>
      </c>
      <c r="S5" s="36" t="e">
        <f t="shared" si="0"/>
        <v>#N/A</v>
      </c>
      <c r="T5" s="36" t="e">
        <f t="shared" si="0"/>
        <v>#N/A</v>
      </c>
      <c r="U5" s="36" t="e">
        <f t="shared" si="0"/>
        <v>#N/A</v>
      </c>
      <c r="V5" s="36" t="e">
        <f t="shared" si="0"/>
        <v>#N/A</v>
      </c>
      <c r="W5" s="36" t="e">
        <f t="shared" si="0"/>
        <v>#N/A</v>
      </c>
      <c r="X5" s="36" t="e">
        <f t="shared" si="0"/>
        <v>#N/A</v>
      </c>
      <c r="Y5" s="36" t="e">
        <f t="shared" si="0"/>
        <v>#N/A</v>
      </c>
      <c r="Z5" s="36" t="e">
        <f t="shared" si="0"/>
        <v>#N/A</v>
      </c>
      <c r="AA5" s="36" t="e">
        <f t="shared" si="0"/>
        <v>#N/A</v>
      </c>
      <c r="AB5" s="36" t="e">
        <f t="shared" si="0"/>
        <v>#N/A</v>
      </c>
      <c r="AC5" s="36" t="e">
        <f t="shared" si="0"/>
        <v>#N/A</v>
      </c>
      <c r="AD5" s="36" t="e">
        <f t="shared" si="0"/>
        <v>#N/A</v>
      </c>
      <c r="AE5" s="36" t="e">
        <f t="shared" si="0"/>
        <v>#N/A</v>
      </c>
      <c r="AF5" s="36" t="e">
        <f t="shared" si="0"/>
        <v>#N/A</v>
      </c>
      <c r="AG5" s="36" t="e">
        <f t="shared" si="0"/>
        <v>#N/A</v>
      </c>
      <c r="AH5" s="36" t="e">
        <f t="shared" si="0"/>
        <v>#N/A</v>
      </c>
      <c r="AI5" s="36" t="e">
        <f t="shared" si="0"/>
        <v>#N/A</v>
      </c>
      <c r="AJ5" s="36" t="e">
        <f t="shared" si="0"/>
        <v>#N/A</v>
      </c>
      <c r="AK5" s="36" t="e">
        <f t="shared" si="0"/>
        <v>#N/A</v>
      </c>
      <c r="AL5" s="36" t="e">
        <f t="shared" si="0"/>
        <v>#N/A</v>
      </c>
      <c r="AM5" s="36" t="e">
        <f t="shared" si="0"/>
        <v>#N/A</v>
      </c>
      <c r="AN5" s="36" t="e">
        <f t="shared" si="0"/>
        <v>#N/A</v>
      </c>
      <c r="AO5" s="36" t="e">
        <f t="shared" si="0"/>
        <v>#N/A</v>
      </c>
      <c r="AP5" s="36" t="e">
        <f t="shared" si="0"/>
        <v>#N/A</v>
      </c>
      <c r="AQ5" s="36" t="e">
        <f t="shared" si="0"/>
        <v>#N/A</v>
      </c>
      <c r="AR5" s="36" t="e">
        <f t="shared" si="0"/>
        <v>#N/A</v>
      </c>
      <c r="AS5" s="36" t="e">
        <f t="shared" si="0"/>
        <v>#N/A</v>
      </c>
      <c r="AT5" s="36" t="e">
        <f t="shared" si="0"/>
        <v>#N/A</v>
      </c>
      <c r="AU5" s="36" t="e">
        <f t="shared" si="0"/>
        <v>#N/A</v>
      </c>
      <c r="AV5" s="36" t="e">
        <f t="shared" si="0"/>
        <v>#N/A</v>
      </c>
      <c r="AW5" s="36" t="e">
        <f t="shared" si="0"/>
        <v>#N/A</v>
      </c>
      <c r="AX5" s="36" t="e">
        <f t="shared" si="0"/>
        <v>#N/A</v>
      </c>
      <c r="AY5" s="36" t="e">
        <f t="shared" si="0"/>
        <v>#N/A</v>
      </c>
      <c r="AZ5" s="36" t="e">
        <f t="shared" si="0"/>
        <v>#N/A</v>
      </c>
      <c r="BA5" s="36" t="e">
        <f t="shared" si="0"/>
        <v>#N/A</v>
      </c>
      <c r="BB5" s="36" t="e">
        <f t="shared" si="0"/>
        <v>#N/A</v>
      </c>
      <c r="BC5" s="36" t="e">
        <f t="shared" si="0"/>
        <v>#N/A</v>
      </c>
      <c r="BD5" s="36" t="e">
        <f t="shared" si="0"/>
        <v>#N/A</v>
      </c>
      <c r="BE5" s="36" t="e">
        <f t="shared" si="0"/>
        <v>#N/A</v>
      </c>
    </row>
    <row r="6" spans="2:57" s="2" customFormat="1" ht="12.75" outlineLevel="1" x14ac:dyDescent="0.2">
      <c r="D6" s="2" t="s">
        <v>307</v>
      </c>
      <c r="M6" s="42" t="s">
        <v>5</v>
      </c>
      <c r="N6" s="42" t="s">
        <v>23</v>
      </c>
      <c r="P6" s="42"/>
      <c r="Q6" s="42"/>
      <c r="R6" s="36" t="e">
        <f>+Q6+(ASHP!R157+ASHP!R131+ASHP!R118)*ASHP!$O$230</f>
        <v>#DIV/0!</v>
      </c>
      <c r="S6" s="36" t="e">
        <f>+R6+(ASHP!S157+ASHP!S131+ASHP!S118)*ASHP!$O$230</f>
        <v>#DIV/0!</v>
      </c>
      <c r="T6" s="36" t="e">
        <f>+S6+(ASHP!T157+ASHP!T131+ASHP!T118)*ASHP!$O$230</f>
        <v>#DIV/0!</v>
      </c>
      <c r="U6" s="36" t="e">
        <f>+T6+(ASHP!U157+ASHP!U131+ASHP!U118)*ASHP!$O$230</f>
        <v>#DIV/0!</v>
      </c>
      <c r="V6" s="36" t="e">
        <f>+U6+(ASHP!V157+ASHP!V131+ASHP!V118)*ASHP!$O$230</f>
        <v>#DIV/0!</v>
      </c>
      <c r="W6" s="36" t="e">
        <f>+V6+(ASHP!W157+ASHP!W131+ASHP!W118)*ASHP!$O$230</f>
        <v>#DIV/0!</v>
      </c>
      <c r="X6" s="36" t="e">
        <f>+W6+(ASHP!X157+ASHP!X131+ASHP!X118)*ASHP!$O$230</f>
        <v>#DIV/0!</v>
      </c>
      <c r="Y6" s="36" t="e">
        <f>+X6+(ASHP!Y157+ASHP!Y131+ASHP!Y118)*ASHP!$O$230</f>
        <v>#DIV/0!</v>
      </c>
      <c r="Z6" s="36" t="e">
        <f>+Y6+(ASHP!Z157+ASHP!Z131+ASHP!Z118)*ASHP!$O$230</f>
        <v>#DIV/0!</v>
      </c>
      <c r="AA6" s="36" t="e">
        <f>+Z6+(ASHP!AA157+ASHP!AA131+ASHP!AA118)*ASHP!$O$230</f>
        <v>#DIV/0!</v>
      </c>
      <c r="AB6" s="36" t="e">
        <f>+AA6+(ASHP!AB157+ASHP!AB131+ASHP!AB118)*ASHP!$O$230</f>
        <v>#DIV/0!</v>
      </c>
      <c r="AC6" s="36" t="e">
        <f>+AB6+(ASHP!AC157+ASHP!AC131+ASHP!AC118)*ASHP!$O$230</f>
        <v>#DIV/0!</v>
      </c>
      <c r="AD6" s="36" t="e">
        <f>+AC6+(ASHP!AD157+ASHP!AD131+ASHP!AD118)*ASHP!$O$230</f>
        <v>#DIV/0!</v>
      </c>
      <c r="AE6" s="36" t="e">
        <f>+AD6+(ASHP!AE157+ASHP!AE131+ASHP!AE118)*ASHP!$O$230</f>
        <v>#DIV/0!</v>
      </c>
      <c r="AF6" s="36" t="e">
        <f>+AE6+(ASHP!AF157+ASHP!AF131+ASHP!AF118)*ASHP!$O$230</f>
        <v>#DIV/0!</v>
      </c>
      <c r="AG6" s="36" t="e">
        <f>+AF6+(ASHP!AG157+ASHP!AG131+ASHP!AG118)*ASHP!$O$230</f>
        <v>#DIV/0!</v>
      </c>
      <c r="AH6" s="36" t="e">
        <f>+AG6+(ASHP!AH157+ASHP!AH131+ASHP!AH118)*ASHP!$O$230</f>
        <v>#DIV/0!</v>
      </c>
      <c r="AI6" s="36" t="e">
        <f>+AH6+(ASHP!AI157+ASHP!AI131+ASHP!AI118)*ASHP!$O$230</f>
        <v>#DIV/0!</v>
      </c>
      <c r="AJ6" s="36" t="e">
        <f>+AI6+(ASHP!AJ157+ASHP!AJ131+ASHP!AJ118)*ASHP!$O$230</f>
        <v>#DIV/0!</v>
      </c>
      <c r="AK6" s="36" t="e">
        <f>+AJ6+(ASHP!AK157+ASHP!AK131+ASHP!AK118)*ASHP!$O$230</f>
        <v>#DIV/0!</v>
      </c>
      <c r="AL6" s="36" t="e">
        <f>+AK6+(ASHP!AL157+ASHP!AL131+ASHP!AL118)*ASHP!$O$230</f>
        <v>#DIV/0!</v>
      </c>
      <c r="AM6" s="36" t="e">
        <f>+AL6+(ASHP!AM157+ASHP!AM131+ASHP!AM118)*ASHP!$O$230</f>
        <v>#DIV/0!</v>
      </c>
      <c r="AN6" s="36" t="e">
        <f>+AM6+(ASHP!AN157+ASHP!AN131+ASHP!AN118)*ASHP!$O$230</f>
        <v>#DIV/0!</v>
      </c>
      <c r="AO6" s="36" t="e">
        <f>+AN6+(ASHP!AO157+ASHP!AO131+ASHP!AO118)*ASHP!$O$230</f>
        <v>#DIV/0!</v>
      </c>
      <c r="AP6" s="36" t="e">
        <f>+AO6+(ASHP!AP157+ASHP!AP131+ASHP!AP118)*ASHP!$O$230</f>
        <v>#DIV/0!</v>
      </c>
      <c r="AQ6" s="36" t="e">
        <f>+AP6+(ASHP!AQ157+ASHP!AQ131+ASHP!AQ118)*ASHP!$O$230</f>
        <v>#DIV/0!</v>
      </c>
      <c r="AR6" s="36" t="e">
        <f>+AQ6+(ASHP!AR157+ASHP!AR131+ASHP!AR118)*ASHP!$O$230</f>
        <v>#DIV/0!</v>
      </c>
      <c r="AS6" s="36" t="e">
        <f>+AR6+(ASHP!AS157+ASHP!AS131+ASHP!AS118)*ASHP!$O$230</f>
        <v>#DIV/0!</v>
      </c>
      <c r="AT6" s="36" t="e">
        <f>+AS6+(ASHP!AT157+ASHP!AT131+ASHP!AT118)*ASHP!$O$230</f>
        <v>#DIV/0!</v>
      </c>
      <c r="AU6" s="36" t="e">
        <f>+AT6+(ASHP!AU157+ASHP!AU131+ASHP!AU118)*ASHP!$O$230</f>
        <v>#DIV/0!</v>
      </c>
      <c r="AV6" s="36" t="e">
        <f>+AU6+(ASHP!AV157+ASHP!AV131+ASHP!AV118)*ASHP!$O$230</f>
        <v>#DIV/0!</v>
      </c>
      <c r="AW6" s="36" t="e">
        <f>+AV6+(ASHP!AW157+ASHP!AW131+ASHP!AW118)*ASHP!$O$230</f>
        <v>#DIV/0!</v>
      </c>
      <c r="AX6" s="36" t="e">
        <f>+AW6+(ASHP!AX157+ASHP!AX131+ASHP!AX118)*ASHP!$O$230</f>
        <v>#DIV/0!</v>
      </c>
      <c r="AY6" s="36" t="e">
        <f>+AX6+(ASHP!AY157+ASHP!AY131+ASHP!AY118)*ASHP!$O$230</f>
        <v>#DIV/0!</v>
      </c>
      <c r="AZ6" s="36" t="e">
        <f>+AY6+(ASHP!AZ157+ASHP!AZ131+ASHP!AZ118)*ASHP!$O$230</f>
        <v>#DIV/0!</v>
      </c>
      <c r="BA6" s="36" t="e">
        <f>+AZ6+(ASHP!BA157+ASHP!BA131+ASHP!BA118)*ASHP!$O$230</f>
        <v>#DIV/0!</v>
      </c>
      <c r="BB6" s="36" t="e">
        <f>+BA6+(ASHP!BB157+ASHP!BB131+ASHP!BB118)*ASHP!$O$230</f>
        <v>#DIV/0!</v>
      </c>
      <c r="BC6" s="36" t="e">
        <f>+BB6+(ASHP!BC157+ASHP!BC131+ASHP!BC118)*ASHP!$O$230</f>
        <v>#DIV/0!</v>
      </c>
      <c r="BD6" s="36" t="e">
        <f>+BC6+(ASHP!BD157+ASHP!BD131+ASHP!BD118)*ASHP!$O$230</f>
        <v>#DIV/0!</v>
      </c>
      <c r="BE6" s="36" t="e">
        <f>+BD6+(ASHP!BE157+ASHP!BE131+ASHP!BE118)*ASHP!$O$230</f>
        <v>#DIV/0!</v>
      </c>
    </row>
    <row r="7" spans="2:57" s="2" customFormat="1" ht="12.75" outlineLevel="1" x14ac:dyDescent="0.2">
      <c r="D7" s="2" t="s">
        <v>101</v>
      </c>
      <c r="M7" s="42" t="s">
        <v>5</v>
      </c>
      <c r="N7" s="42" t="s">
        <v>23</v>
      </c>
      <c r="O7" s="42"/>
      <c r="P7" s="42"/>
      <c r="Q7" s="42"/>
      <c r="R7" s="36">
        <f>+Q7+ASHP!R182+ASHP!R192</f>
        <v>0</v>
      </c>
      <c r="S7" s="36" t="e">
        <f>+R7+ASHP!S182+ASHP!S192</f>
        <v>#N/A</v>
      </c>
      <c r="T7" s="36" t="e">
        <f>+S7+ASHP!T182+ASHP!T192</f>
        <v>#N/A</v>
      </c>
      <c r="U7" s="36" t="e">
        <f>+T7+ASHP!U182+ASHP!U192</f>
        <v>#N/A</v>
      </c>
      <c r="V7" s="36" t="e">
        <f>+U7+ASHP!V182+ASHP!V192</f>
        <v>#N/A</v>
      </c>
      <c r="W7" s="36" t="e">
        <f>+V7+ASHP!W182+ASHP!W192</f>
        <v>#N/A</v>
      </c>
      <c r="X7" s="36" t="e">
        <f>+W7+ASHP!X182+ASHP!X192</f>
        <v>#N/A</v>
      </c>
      <c r="Y7" s="36" t="e">
        <f>+X7+ASHP!Y182+ASHP!Y192</f>
        <v>#N/A</v>
      </c>
      <c r="Z7" s="36" t="e">
        <f>+Y7+ASHP!Z182+ASHP!Z192</f>
        <v>#N/A</v>
      </c>
      <c r="AA7" s="36" t="e">
        <f>+Z7+ASHP!AA182+ASHP!AA192</f>
        <v>#N/A</v>
      </c>
      <c r="AB7" s="36" t="e">
        <f>+AA7+ASHP!AB182+ASHP!AB192</f>
        <v>#N/A</v>
      </c>
      <c r="AC7" s="36" t="e">
        <f>+AB7+ASHP!AC182+ASHP!AC192</f>
        <v>#N/A</v>
      </c>
      <c r="AD7" s="36" t="e">
        <f>+AC7+ASHP!AD182+ASHP!AD192</f>
        <v>#N/A</v>
      </c>
      <c r="AE7" s="36" t="e">
        <f>+AD7+ASHP!AE182+ASHP!AE192</f>
        <v>#N/A</v>
      </c>
      <c r="AF7" s="36" t="e">
        <f>+AE7+ASHP!AF182+ASHP!AF192</f>
        <v>#N/A</v>
      </c>
      <c r="AG7" s="36" t="e">
        <f>+AF7+ASHP!AG182+ASHP!AG192</f>
        <v>#N/A</v>
      </c>
      <c r="AH7" s="36" t="e">
        <f>+AG7+ASHP!AH182+ASHP!AH192</f>
        <v>#N/A</v>
      </c>
      <c r="AI7" s="36" t="e">
        <f>+AH7+ASHP!AI182+ASHP!AI192</f>
        <v>#N/A</v>
      </c>
      <c r="AJ7" s="36" t="e">
        <f>+AI7+ASHP!AJ182+ASHP!AJ192</f>
        <v>#N/A</v>
      </c>
      <c r="AK7" s="36" t="e">
        <f>+AJ7+ASHP!AK182+ASHP!AK192</f>
        <v>#N/A</v>
      </c>
      <c r="AL7" s="36" t="e">
        <f>+AK7+ASHP!AL182+ASHP!AL192</f>
        <v>#N/A</v>
      </c>
      <c r="AM7" s="36" t="e">
        <f>+AL7+ASHP!AM182+ASHP!AM192</f>
        <v>#N/A</v>
      </c>
      <c r="AN7" s="36" t="e">
        <f>+AM7+ASHP!AN182+ASHP!AN192</f>
        <v>#N/A</v>
      </c>
      <c r="AO7" s="36" t="e">
        <f>+AN7+ASHP!AO182+ASHP!AO192</f>
        <v>#N/A</v>
      </c>
      <c r="AP7" s="36" t="e">
        <f>+AO7+ASHP!AP182+ASHP!AP192</f>
        <v>#N/A</v>
      </c>
      <c r="AQ7" s="36" t="e">
        <f>+AP7+ASHP!AQ182+ASHP!AQ192</f>
        <v>#N/A</v>
      </c>
      <c r="AR7" s="36" t="e">
        <f>+AQ7+ASHP!AR182+ASHP!AR192</f>
        <v>#N/A</v>
      </c>
      <c r="AS7" s="36" t="e">
        <f>+AR7+ASHP!AS182+ASHP!AS192</f>
        <v>#N/A</v>
      </c>
      <c r="AT7" s="36" t="e">
        <f>+AS7+ASHP!AT182+ASHP!AT192</f>
        <v>#N/A</v>
      </c>
      <c r="AU7" s="36" t="e">
        <f>+AT7+ASHP!AU182+ASHP!AU192</f>
        <v>#N/A</v>
      </c>
      <c r="AV7" s="36" t="e">
        <f>+AU7+ASHP!AV182+ASHP!AV192</f>
        <v>#N/A</v>
      </c>
      <c r="AW7" s="36" t="e">
        <f>+AV7+ASHP!AW182+ASHP!AW192</f>
        <v>#N/A</v>
      </c>
      <c r="AX7" s="36" t="e">
        <f>+AW7+ASHP!AX182+ASHP!AX192</f>
        <v>#N/A</v>
      </c>
      <c r="AY7" s="36" t="e">
        <f>+AX7+ASHP!AY182+ASHP!AY192</f>
        <v>#N/A</v>
      </c>
      <c r="AZ7" s="36" t="e">
        <f>+AY7+ASHP!AZ182+ASHP!AZ192</f>
        <v>#N/A</v>
      </c>
      <c r="BA7" s="36" t="e">
        <f>+AZ7+ASHP!BA182+ASHP!BA192</f>
        <v>#N/A</v>
      </c>
      <c r="BB7" s="36" t="e">
        <f>+BA7+ASHP!BB182+ASHP!BB192</f>
        <v>#N/A</v>
      </c>
      <c r="BC7" s="36" t="e">
        <f>+BB7+ASHP!BC182+ASHP!BC192</f>
        <v>#N/A</v>
      </c>
      <c r="BD7" s="36" t="e">
        <f>+BC7+ASHP!BD182+ASHP!BD192</f>
        <v>#N/A</v>
      </c>
      <c r="BE7" s="36" t="e">
        <f>+BD7+ASHP!BE182+ASHP!BE192</f>
        <v>#N/A</v>
      </c>
    </row>
  </sheetData>
  <conditionalFormatting sqref="R5:BE7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343FF"/>
  </sheetPr>
  <dimension ref="A1:T126"/>
  <sheetViews>
    <sheetView zoomScale="80" zoomScaleNormal="80" workbookViewId="0">
      <selection activeCell="B17" sqref="B17"/>
    </sheetView>
  </sheetViews>
  <sheetFormatPr baseColWidth="10" defaultColWidth="11.42578125" defaultRowHeight="12.75" x14ac:dyDescent="0.2"/>
  <cols>
    <col min="1" max="1" width="5.140625" style="2" customWidth="1"/>
    <col min="2" max="2" width="17.28515625" style="2" customWidth="1"/>
    <col min="3" max="3" width="10.7109375" style="2" customWidth="1"/>
    <col min="4" max="4" width="15.28515625" style="2" customWidth="1"/>
    <col min="5" max="5" width="8.140625" style="2" customWidth="1"/>
    <col min="6" max="6" width="10.85546875" style="2" customWidth="1"/>
    <col min="7" max="7" width="30" style="2" bestFit="1" customWidth="1"/>
    <col min="8" max="8" width="11.42578125" style="2"/>
    <col min="9" max="9" width="9.42578125" style="2" bestFit="1" customWidth="1"/>
    <col min="10" max="10" width="21.5703125" style="2" bestFit="1" customWidth="1"/>
    <col min="11" max="11" width="11.42578125" style="2"/>
    <col min="12" max="12" width="7.7109375" style="2" customWidth="1"/>
    <col min="13" max="13" width="26.5703125" style="2" bestFit="1" customWidth="1"/>
    <col min="14" max="14" width="11.42578125" style="2"/>
    <col min="15" max="15" width="28.28515625" style="2" bestFit="1" customWidth="1"/>
    <col min="16" max="16" width="11.42578125" style="2"/>
    <col min="17" max="17" width="7.7109375" style="2" customWidth="1"/>
    <col min="18" max="18" width="23.28515625" style="2" bestFit="1" customWidth="1"/>
    <col min="19" max="19" width="11.42578125" style="2"/>
    <col min="20" max="20" width="6.7109375" style="2" customWidth="1"/>
    <col min="21" max="16384" width="11.42578125" style="2"/>
  </cols>
  <sheetData>
    <row r="1" spans="2:20" ht="13.5" thickBot="1" x14ac:dyDescent="0.25"/>
    <row r="2" spans="2:20" ht="15.75" customHeight="1" thickBot="1" x14ac:dyDescent="0.25">
      <c r="B2" s="542" t="s">
        <v>507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8"/>
    </row>
    <row r="3" spans="2:20" ht="13.5" thickBot="1" x14ac:dyDescent="0.25">
      <c r="B3" s="543"/>
      <c r="C3" s="32"/>
      <c r="D3" s="32"/>
      <c r="E3" s="32"/>
      <c r="F3" s="32"/>
      <c r="G3" s="498" t="s">
        <v>147</v>
      </c>
      <c r="H3" s="499"/>
      <c r="I3" s="32"/>
      <c r="J3" s="32"/>
      <c r="K3" s="32"/>
      <c r="L3" s="32"/>
      <c r="M3" s="498" t="s">
        <v>172</v>
      </c>
      <c r="N3" s="513"/>
      <c r="O3" s="513"/>
      <c r="P3" s="499"/>
      <c r="Q3" s="32"/>
      <c r="R3" s="32"/>
      <c r="S3" s="32"/>
      <c r="T3" s="149"/>
    </row>
    <row r="4" spans="2:20" ht="13.5" thickBot="1" x14ac:dyDescent="0.25">
      <c r="B4" s="543"/>
      <c r="C4" s="32"/>
      <c r="D4" s="498" t="s">
        <v>137</v>
      </c>
      <c r="E4" s="499"/>
      <c r="F4" s="32"/>
      <c r="G4" s="343" t="s">
        <v>16</v>
      </c>
      <c r="H4" s="109" t="s">
        <v>420</v>
      </c>
      <c r="I4" s="32"/>
      <c r="J4" s="32"/>
      <c r="K4" s="32"/>
      <c r="L4" s="32"/>
      <c r="M4" s="345" t="s">
        <v>16</v>
      </c>
      <c r="N4" s="109" t="s">
        <v>420</v>
      </c>
      <c r="O4" s="345" t="s">
        <v>16</v>
      </c>
      <c r="P4" s="109" t="s">
        <v>420</v>
      </c>
      <c r="Q4" s="32"/>
      <c r="R4" s="32"/>
      <c r="S4" s="32"/>
      <c r="T4" s="149"/>
    </row>
    <row r="5" spans="2:20" ht="15.75" thickBot="1" x14ac:dyDescent="0.25">
      <c r="B5" s="543"/>
      <c r="C5" s="32"/>
      <c r="D5" s="345" t="s">
        <v>16</v>
      </c>
      <c r="E5" s="109" t="s">
        <v>420</v>
      </c>
      <c r="F5" s="32"/>
      <c r="G5" s="355" t="s">
        <v>74</v>
      </c>
      <c r="H5" s="403">
        <v>4</v>
      </c>
      <c r="I5" s="32"/>
      <c r="J5" s="32"/>
      <c r="K5" s="32"/>
      <c r="L5" s="32"/>
      <c r="M5" s="351" t="s">
        <v>504</v>
      </c>
      <c r="N5" s="404">
        <v>17</v>
      </c>
      <c r="O5" s="455" t="s">
        <v>182</v>
      </c>
      <c r="P5" s="479"/>
      <c r="Q5" s="32"/>
      <c r="R5" s="498" t="s">
        <v>161</v>
      </c>
      <c r="S5" s="499"/>
      <c r="T5" s="149"/>
    </row>
    <row r="6" spans="2:20" ht="15.75" thickBot="1" x14ac:dyDescent="0.25">
      <c r="B6" s="543"/>
      <c r="C6" s="32"/>
      <c r="D6" s="110" t="s">
        <v>139</v>
      </c>
      <c r="E6" s="405">
        <v>1</v>
      </c>
      <c r="F6" s="32"/>
      <c r="G6" s="344" t="s">
        <v>421</v>
      </c>
      <c r="H6" s="406">
        <v>5</v>
      </c>
      <c r="I6" s="32"/>
      <c r="J6" s="32"/>
      <c r="K6" s="32"/>
      <c r="L6" s="32"/>
      <c r="M6" s="344" t="s">
        <v>505</v>
      </c>
      <c r="N6" s="404">
        <v>17</v>
      </c>
      <c r="O6" s="350" t="s">
        <v>148</v>
      </c>
      <c r="P6" s="407">
        <v>21</v>
      </c>
      <c r="Q6" s="32"/>
      <c r="R6" s="345" t="s">
        <v>16</v>
      </c>
      <c r="S6" s="109" t="s">
        <v>420</v>
      </c>
      <c r="T6" s="149"/>
    </row>
    <row r="7" spans="2:20" ht="15.75" thickBot="1" x14ac:dyDescent="0.25">
      <c r="B7" s="543"/>
      <c r="C7" s="32"/>
      <c r="D7" s="7"/>
      <c r="E7" s="7"/>
      <c r="F7" s="32"/>
      <c r="G7" s="344" t="s">
        <v>423</v>
      </c>
      <c r="H7" s="406">
        <v>6</v>
      </c>
      <c r="I7" s="32"/>
      <c r="J7" s="498" t="s">
        <v>171</v>
      </c>
      <c r="K7" s="499"/>
      <c r="L7" s="32"/>
      <c r="M7" s="455" t="s">
        <v>173</v>
      </c>
      <c r="N7" s="479"/>
      <c r="O7" s="455" t="s">
        <v>183</v>
      </c>
      <c r="P7" s="479"/>
      <c r="Q7" s="32"/>
      <c r="R7" s="341" t="s">
        <v>167</v>
      </c>
      <c r="S7" s="403">
        <v>15</v>
      </c>
      <c r="T7" s="149"/>
    </row>
    <row r="8" spans="2:20" ht="15.75" thickBot="1" x14ac:dyDescent="0.25">
      <c r="B8" s="543"/>
      <c r="C8" s="32"/>
      <c r="D8" s="498" t="s">
        <v>143</v>
      </c>
      <c r="E8" s="499"/>
      <c r="F8" s="32"/>
      <c r="G8" s="355" t="s">
        <v>198</v>
      </c>
      <c r="H8" s="403">
        <v>7</v>
      </c>
      <c r="I8" s="32"/>
      <c r="J8" s="345" t="s">
        <v>16</v>
      </c>
      <c r="K8" s="109" t="s">
        <v>420</v>
      </c>
      <c r="L8" s="32"/>
      <c r="M8" s="346" t="s">
        <v>120</v>
      </c>
      <c r="N8" s="408">
        <v>18</v>
      </c>
      <c r="O8" s="346" t="s">
        <v>185</v>
      </c>
      <c r="P8" s="403">
        <v>22</v>
      </c>
      <c r="Q8" s="32"/>
      <c r="R8" s="340" t="s">
        <v>162</v>
      </c>
      <c r="S8" s="403">
        <v>16</v>
      </c>
      <c r="T8" s="149"/>
    </row>
    <row r="9" spans="2:20" ht="15" x14ac:dyDescent="0.2">
      <c r="B9" s="543"/>
      <c r="C9" s="32"/>
      <c r="D9" s="345" t="s">
        <v>16</v>
      </c>
      <c r="E9" s="109" t="s">
        <v>420</v>
      </c>
      <c r="F9" s="32"/>
      <c r="G9" s="344" t="s">
        <v>75</v>
      </c>
      <c r="H9" s="403">
        <v>8</v>
      </c>
      <c r="I9" s="32"/>
      <c r="J9" s="341" t="s">
        <v>287</v>
      </c>
      <c r="K9" s="406">
        <v>12</v>
      </c>
      <c r="L9" s="32"/>
      <c r="M9" s="341"/>
      <c r="N9" s="409"/>
      <c r="O9" s="341" t="s">
        <v>184</v>
      </c>
      <c r="P9" s="403">
        <v>22</v>
      </c>
      <c r="Q9" s="32"/>
      <c r="R9" s="351" t="s">
        <v>163</v>
      </c>
      <c r="S9" s="403">
        <v>16</v>
      </c>
      <c r="T9" s="149"/>
    </row>
    <row r="10" spans="2:20" ht="15.75" thickBot="1" x14ac:dyDescent="0.25">
      <c r="B10" s="543"/>
      <c r="C10" s="32"/>
      <c r="D10" s="110" t="s">
        <v>32</v>
      </c>
      <c r="E10" s="405">
        <v>2</v>
      </c>
      <c r="F10" s="32"/>
      <c r="G10" s="342" t="s">
        <v>148</v>
      </c>
      <c r="H10" s="410">
        <v>9</v>
      </c>
      <c r="I10" s="32"/>
      <c r="J10" s="340" t="s">
        <v>289</v>
      </c>
      <c r="K10" s="403">
        <v>13</v>
      </c>
      <c r="L10" s="32"/>
      <c r="M10" s="351"/>
      <c r="N10" s="404"/>
      <c r="O10" s="341" t="s">
        <v>62</v>
      </c>
      <c r="P10" s="403">
        <v>22</v>
      </c>
      <c r="Q10" s="32"/>
      <c r="R10" s="455" t="s">
        <v>164</v>
      </c>
      <c r="S10" s="479"/>
      <c r="T10" s="149"/>
    </row>
    <row r="11" spans="2:20" ht="15.75" thickBot="1" x14ac:dyDescent="0.25">
      <c r="B11" s="543"/>
      <c r="C11" s="32"/>
      <c r="D11" s="7"/>
      <c r="E11" s="7"/>
      <c r="F11" s="32"/>
      <c r="G11" s="7"/>
      <c r="H11" s="7"/>
      <c r="I11" s="32"/>
      <c r="J11" s="352" t="s">
        <v>290</v>
      </c>
      <c r="K11" s="411">
        <v>14</v>
      </c>
      <c r="L11" s="32"/>
      <c r="M11" s="354" t="s">
        <v>15</v>
      </c>
      <c r="N11" s="404">
        <v>19</v>
      </c>
      <c r="O11" s="347" t="s">
        <v>186</v>
      </c>
      <c r="P11" s="403">
        <v>22</v>
      </c>
      <c r="Q11" s="32"/>
      <c r="R11" s="347" t="s">
        <v>166</v>
      </c>
      <c r="S11" s="403">
        <v>15</v>
      </c>
      <c r="T11" s="149"/>
    </row>
    <row r="12" spans="2:20" ht="15.75" thickBot="1" x14ac:dyDescent="0.25">
      <c r="B12" s="543"/>
      <c r="C12" s="32"/>
      <c r="D12" s="498" t="s">
        <v>302</v>
      </c>
      <c r="E12" s="499"/>
      <c r="F12" s="32"/>
      <c r="G12" s="498" t="s">
        <v>159</v>
      </c>
      <c r="H12" s="499"/>
      <c r="I12" s="32"/>
      <c r="J12" s="32"/>
      <c r="K12" s="32"/>
      <c r="L12" s="32"/>
      <c r="M12" s="455" t="s">
        <v>175</v>
      </c>
      <c r="N12" s="479"/>
      <c r="O12" s="347" t="s">
        <v>187</v>
      </c>
      <c r="P12" s="403">
        <v>22</v>
      </c>
      <c r="Q12" s="32"/>
      <c r="R12" s="347" t="s">
        <v>165</v>
      </c>
      <c r="S12" s="403">
        <v>15</v>
      </c>
      <c r="T12" s="149"/>
    </row>
    <row r="13" spans="2:20" ht="15.75" thickBot="1" x14ac:dyDescent="0.25">
      <c r="B13" s="543"/>
      <c r="C13" s="32"/>
      <c r="D13" s="495" t="s">
        <v>420</v>
      </c>
      <c r="E13" s="508"/>
      <c r="F13" s="32"/>
      <c r="G13" s="343" t="s">
        <v>16</v>
      </c>
      <c r="H13" s="109" t="s">
        <v>420</v>
      </c>
      <c r="I13" s="32"/>
      <c r="J13" s="32"/>
      <c r="K13" s="32"/>
      <c r="L13" s="32"/>
      <c r="M13" s="353" t="s">
        <v>176</v>
      </c>
      <c r="N13" s="412">
        <v>20</v>
      </c>
      <c r="O13" s="347" t="s">
        <v>64</v>
      </c>
      <c r="P13" s="403">
        <v>22</v>
      </c>
      <c r="Q13" s="32"/>
      <c r="R13" s="348" t="s">
        <v>110</v>
      </c>
      <c r="S13" s="410">
        <v>15</v>
      </c>
      <c r="T13" s="149"/>
    </row>
    <row r="14" spans="2:20" ht="15.75" thickBot="1" x14ac:dyDescent="0.25">
      <c r="B14" s="543"/>
      <c r="C14" s="32"/>
      <c r="D14" s="500">
        <v>3</v>
      </c>
      <c r="E14" s="501"/>
      <c r="F14" s="32"/>
      <c r="G14" s="344" t="s">
        <v>43</v>
      </c>
      <c r="H14" s="403">
        <v>10</v>
      </c>
      <c r="I14" s="32"/>
      <c r="J14" s="32"/>
      <c r="K14" s="32"/>
      <c r="L14" s="32"/>
      <c r="M14" s="341" t="s">
        <v>177</v>
      </c>
      <c r="N14" s="413">
        <v>20</v>
      </c>
      <c r="O14" s="429"/>
      <c r="P14" s="430"/>
      <c r="Q14" s="32"/>
      <c r="R14" s="349"/>
      <c r="S14" s="433"/>
      <c r="T14" s="149"/>
    </row>
    <row r="15" spans="2:20" ht="15.75" thickBot="1" x14ac:dyDescent="0.25">
      <c r="B15" s="543"/>
      <c r="C15" s="32"/>
      <c r="D15" s="32"/>
      <c r="E15" s="32"/>
      <c r="F15" s="32"/>
      <c r="G15" s="342" t="s">
        <v>160</v>
      </c>
      <c r="H15" s="410">
        <v>11</v>
      </c>
      <c r="I15" s="32"/>
      <c r="J15" s="32"/>
      <c r="K15" s="32"/>
      <c r="L15" s="32"/>
      <c r="M15" s="348" t="s">
        <v>178</v>
      </c>
      <c r="N15" s="414">
        <v>20</v>
      </c>
      <c r="O15" s="431"/>
      <c r="P15" s="432"/>
      <c r="Q15" s="32"/>
      <c r="R15" s="32"/>
      <c r="S15" s="32"/>
      <c r="T15" s="149"/>
    </row>
    <row r="16" spans="2:20" ht="13.5" thickBot="1" x14ac:dyDescent="0.25">
      <c r="B16" s="544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50"/>
    </row>
    <row r="18" spans="1:7" s="416" customFormat="1" ht="18" x14ac:dyDescent="0.25">
      <c r="A18" s="415" t="s">
        <v>425</v>
      </c>
    </row>
    <row r="19" spans="1:7" ht="18" x14ac:dyDescent="0.25">
      <c r="A19" s="417"/>
    </row>
    <row r="20" spans="1:7" s="254" customFormat="1" x14ac:dyDescent="0.2">
      <c r="A20" s="418">
        <v>1</v>
      </c>
      <c r="B20" s="254" t="s">
        <v>426</v>
      </c>
    </row>
    <row r="21" spans="1:7" s="32" customFormat="1" x14ac:dyDescent="0.2">
      <c r="B21" s="419" t="s">
        <v>427</v>
      </c>
    </row>
    <row r="22" spans="1:7" s="32" customFormat="1" x14ac:dyDescent="0.2">
      <c r="B22" s="419" t="s">
        <v>428</v>
      </c>
    </row>
    <row r="23" spans="1:7" s="32" customFormat="1" x14ac:dyDescent="0.2">
      <c r="B23" s="419" t="s">
        <v>429</v>
      </c>
    </row>
    <row r="24" spans="1:7" s="32" customFormat="1" ht="25.5" x14ac:dyDescent="0.2">
      <c r="A24" s="420"/>
      <c r="B24" s="418" t="s">
        <v>139</v>
      </c>
      <c r="C24" s="418" t="s">
        <v>430</v>
      </c>
      <c r="D24" s="418" t="s">
        <v>431</v>
      </c>
      <c r="E24" s="418" t="s">
        <v>27</v>
      </c>
      <c r="F24" s="418" t="s">
        <v>432</v>
      </c>
      <c r="G24" s="418" t="s">
        <v>433</v>
      </c>
    </row>
    <row r="25" spans="1:7" s="32" customFormat="1" x14ac:dyDescent="0.2">
      <c r="B25" s="189" t="s">
        <v>141</v>
      </c>
      <c r="C25" s="192" t="s">
        <v>19</v>
      </c>
      <c r="D25" s="192" t="s">
        <v>19</v>
      </c>
      <c r="E25" s="192" t="s">
        <v>18</v>
      </c>
      <c r="F25" s="192" t="s">
        <v>18</v>
      </c>
      <c r="G25" s="192" t="s">
        <v>19</v>
      </c>
    </row>
    <row r="26" spans="1:7" s="32" customFormat="1" x14ac:dyDescent="0.2">
      <c r="B26" s="189" t="s">
        <v>142</v>
      </c>
      <c r="C26" s="192" t="s">
        <v>18</v>
      </c>
      <c r="D26" s="192" t="s">
        <v>18</v>
      </c>
      <c r="E26" s="192" t="s">
        <v>19</v>
      </c>
      <c r="F26" s="192" t="s">
        <v>18</v>
      </c>
      <c r="G26" s="192" t="s">
        <v>18</v>
      </c>
    </row>
    <row r="28" spans="1:7" s="254" customFormat="1" x14ac:dyDescent="0.2">
      <c r="A28" s="418">
        <v>2</v>
      </c>
      <c r="B28" s="254" t="s">
        <v>434</v>
      </c>
    </row>
    <row r="29" spans="1:7" s="32" customFormat="1" x14ac:dyDescent="0.2">
      <c r="B29" s="419" t="s">
        <v>435</v>
      </c>
    </row>
    <row r="30" spans="1:7" s="32" customFormat="1" x14ac:dyDescent="0.2">
      <c r="B30" s="419" t="s">
        <v>436</v>
      </c>
    </row>
    <row r="31" spans="1:7" s="32" customFormat="1" x14ac:dyDescent="0.2">
      <c r="B31" s="419" t="s">
        <v>437</v>
      </c>
    </row>
    <row r="32" spans="1:7" s="32" customFormat="1" x14ac:dyDescent="0.2">
      <c r="B32" s="419" t="s">
        <v>438</v>
      </c>
    </row>
    <row r="33" spans="1:2" s="32" customFormat="1" x14ac:dyDescent="0.2">
      <c r="B33" s="419" t="s">
        <v>439</v>
      </c>
    </row>
    <row r="34" spans="1:2" s="255" customFormat="1" x14ac:dyDescent="0.2">
      <c r="B34" s="421" t="s">
        <v>440</v>
      </c>
    </row>
    <row r="36" spans="1:2" s="254" customFormat="1" x14ac:dyDescent="0.2">
      <c r="A36" s="418">
        <v>3</v>
      </c>
      <c r="B36" s="254" t="s">
        <v>441</v>
      </c>
    </row>
    <row r="37" spans="1:2" s="32" customFormat="1" x14ac:dyDescent="0.2">
      <c r="B37" s="419" t="s">
        <v>442</v>
      </c>
    </row>
    <row r="38" spans="1:2" s="32" customFormat="1" x14ac:dyDescent="0.2">
      <c r="B38" s="419" t="s">
        <v>443</v>
      </c>
    </row>
    <row r="39" spans="1:2" s="32" customFormat="1" x14ac:dyDescent="0.2">
      <c r="B39" s="419" t="s">
        <v>444</v>
      </c>
    </row>
    <row r="40" spans="1:2" s="32" customFormat="1" x14ac:dyDescent="0.2">
      <c r="B40" s="32" t="s">
        <v>445</v>
      </c>
    </row>
    <row r="41" spans="1:2" s="32" customFormat="1" x14ac:dyDescent="0.2">
      <c r="B41" s="419" t="s">
        <v>446</v>
      </c>
    </row>
    <row r="42" spans="1:2" s="32" customFormat="1" x14ac:dyDescent="0.2">
      <c r="B42" s="419" t="s">
        <v>447</v>
      </c>
    </row>
    <row r="43" spans="1:2" s="32" customFormat="1" x14ac:dyDescent="0.2">
      <c r="B43" s="419" t="s">
        <v>448</v>
      </c>
    </row>
    <row r="44" spans="1:2" s="32" customFormat="1" x14ac:dyDescent="0.2">
      <c r="B44" s="32" t="s">
        <v>449</v>
      </c>
    </row>
    <row r="45" spans="1:2" s="32" customFormat="1" x14ac:dyDescent="0.2">
      <c r="B45" s="32" t="s">
        <v>450</v>
      </c>
    </row>
    <row r="46" spans="1:2" s="32" customFormat="1" x14ac:dyDescent="0.2">
      <c r="B46" s="32" t="s">
        <v>451</v>
      </c>
    </row>
    <row r="47" spans="1:2" s="32" customFormat="1" x14ac:dyDescent="0.2"/>
    <row r="48" spans="1:2" s="32" customFormat="1" x14ac:dyDescent="0.2"/>
    <row r="49" spans="1:2" s="32" customFormat="1" x14ac:dyDescent="0.2"/>
    <row r="50" spans="1:2" s="32" customFormat="1" x14ac:dyDescent="0.2"/>
    <row r="51" spans="1:2" s="32" customFormat="1" x14ac:dyDescent="0.2"/>
    <row r="52" spans="1:2" s="32" customFormat="1" x14ac:dyDescent="0.2"/>
    <row r="53" spans="1:2" s="32" customFormat="1" x14ac:dyDescent="0.2"/>
    <row r="54" spans="1:2" s="32" customFormat="1" x14ac:dyDescent="0.2"/>
    <row r="55" spans="1:2" s="32" customFormat="1" x14ac:dyDescent="0.2"/>
    <row r="56" spans="1:2" s="32" customFormat="1" x14ac:dyDescent="0.2"/>
    <row r="57" spans="1:2" s="255" customFormat="1" x14ac:dyDescent="0.2"/>
    <row r="59" spans="1:2" s="254" customFormat="1" x14ac:dyDescent="0.2">
      <c r="A59" s="418">
        <v>4</v>
      </c>
      <c r="B59" s="254" t="s">
        <v>452</v>
      </c>
    </row>
    <row r="60" spans="1:2" s="32" customFormat="1" x14ac:dyDescent="0.2">
      <c r="B60" s="419" t="s">
        <v>453</v>
      </c>
    </row>
    <row r="61" spans="1:2" s="32" customFormat="1" x14ac:dyDescent="0.2">
      <c r="B61" s="419" t="s">
        <v>454</v>
      </c>
    </row>
    <row r="62" spans="1:2" s="32" customFormat="1" x14ac:dyDescent="0.2">
      <c r="B62" s="419" t="s">
        <v>455</v>
      </c>
    </row>
    <row r="63" spans="1:2" s="255" customFormat="1" x14ac:dyDescent="0.2">
      <c r="B63" s="421" t="s">
        <v>456</v>
      </c>
    </row>
    <row r="65" spans="1:2" s="106" customFormat="1" x14ac:dyDescent="0.2">
      <c r="A65" s="418">
        <v>5</v>
      </c>
      <c r="B65" s="106" t="s">
        <v>457</v>
      </c>
    </row>
    <row r="67" spans="1:2" s="106" customFormat="1" x14ac:dyDescent="0.2">
      <c r="A67" s="418">
        <v>6</v>
      </c>
      <c r="B67" s="106" t="s">
        <v>457</v>
      </c>
    </row>
    <row r="69" spans="1:2" s="106" customFormat="1" x14ac:dyDescent="0.2">
      <c r="A69" s="418">
        <v>7</v>
      </c>
      <c r="B69" s="106" t="s">
        <v>458</v>
      </c>
    </row>
    <row r="71" spans="1:2" s="106" customFormat="1" x14ac:dyDescent="0.2">
      <c r="A71" s="418">
        <v>8</v>
      </c>
      <c r="B71" s="106" t="s">
        <v>457</v>
      </c>
    </row>
    <row r="73" spans="1:2" s="106" customFormat="1" x14ac:dyDescent="0.2">
      <c r="A73" s="418">
        <v>9</v>
      </c>
      <c r="B73" s="106" t="s">
        <v>457</v>
      </c>
    </row>
    <row r="75" spans="1:2" s="106" customFormat="1" x14ac:dyDescent="0.2">
      <c r="A75" s="418">
        <v>10</v>
      </c>
      <c r="B75" s="106" t="s">
        <v>457</v>
      </c>
    </row>
    <row r="77" spans="1:2" s="106" customFormat="1" x14ac:dyDescent="0.2">
      <c r="A77" s="418">
        <v>11</v>
      </c>
      <c r="B77" s="106" t="s">
        <v>457</v>
      </c>
    </row>
    <row r="79" spans="1:2" s="254" customFormat="1" x14ac:dyDescent="0.2">
      <c r="A79" s="418">
        <v>12</v>
      </c>
      <c r="B79" s="254" t="s">
        <v>459</v>
      </c>
    </row>
    <row r="80" spans="1:2" s="32" customFormat="1" x14ac:dyDescent="0.2">
      <c r="B80" s="419" t="s">
        <v>460</v>
      </c>
    </row>
    <row r="81" spans="1:3" s="32" customFormat="1" x14ac:dyDescent="0.2">
      <c r="B81" s="419" t="s">
        <v>461</v>
      </c>
    </row>
    <row r="82" spans="1:3" s="255" customFormat="1" x14ac:dyDescent="0.2">
      <c r="B82" s="421" t="s">
        <v>462</v>
      </c>
    </row>
    <row r="84" spans="1:3" s="106" customFormat="1" x14ac:dyDescent="0.2">
      <c r="A84" s="418">
        <v>13</v>
      </c>
      <c r="B84" s="106" t="s">
        <v>463</v>
      </c>
    </row>
    <row r="86" spans="1:3" s="254" customFormat="1" x14ac:dyDescent="0.2">
      <c r="A86" s="418">
        <v>14</v>
      </c>
      <c r="B86" s="254" t="s">
        <v>464</v>
      </c>
    </row>
    <row r="87" spans="1:3" s="255" customFormat="1" x14ac:dyDescent="0.2">
      <c r="B87" s="255" t="s">
        <v>465</v>
      </c>
    </row>
    <row r="88" spans="1:3" s="32" customFormat="1" x14ac:dyDescent="0.2"/>
    <row r="89" spans="1:3" s="254" customFormat="1" x14ac:dyDescent="0.2">
      <c r="A89" s="418">
        <v>15</v>
      </c>
      <c r="B89" s="254" t="s">
        <v>466</v>
      </c>
    </row>
    <row r="90" spans="1:3" s="32" customFormat="1" x14ac:dyDescent="0.2"/>
    <row r="91" spans="1:3" s="32" customFormat="1" x14ac:dyDescent="0.2"/>
    <row r="92" spans="1:3" s="32" customFormat="1" x14ac:dyDescent="0.2"/>
    <row r="93" spans="1:3" s="32" customFormat="1" x14ac:dyDescent="0.2">
      <c r="B93" s="32" t="s">
        <v>467</v>
      </c>
      <c r="C93" s="32" t="s">
        <v>468</v>
      </c>
    </row>
    <row r="94" spans="1:3" s="32" customFormat="1" x14ac:dyDescent="0.2">
      <c r="C94" s="32" t="s">
        <v>469</v>
      </c>
    </row>
    <row r="95" spans="1:3" s="32" customFormat="1" x14ac:dyDescent="0.2">
      <c r="C95" s="32" t="s">
        <v>470</v>
      </c>
    </row>
    <row r="96" spans="1:3" s="32" customFormat="1" x14ac:dyDescent="0.2">
      <c r="C96" s="32" t="s">
        <v>471</v>
      </c>
    </row>
    <row r="97" spans="1:2" s="32" customFormat="1" x14ac:dyDescent="0.2"/>
    <row r="98" spans="1:2" s="32" customFormat="1" x14ac:dyDescent="0.2">
      <c r="B98" s="32" t="s">
        <v>472</v>
      </c>
    </row>
    <row r="99" spans="1:2" s="32" customFormat="1" x14ac:dyDescent="0.2">
      <c r="B99" s="32" t="s">
        <v>473</v>
      </c>
    </row>
    <row r="100" spans="1:2" s="255" customFormat="1" x14ac:dyDescent="0.2">
      <c r="B100" s="255" t="s">
        <v>474</v>
      </c>
    </row>
    <row r="101" spans="1:2" s="32" customFormat="1" x14ac:dyDescent="0.2"/>
    <row r="102" spans="1:2" s="254" customFormat="1" x14ac:dyDescent="0.2">
      <c r="A102" s="418">
        <v>16</v>
      </c>
      <c r="B102" s="254" t="s">
        <v>475</v>
      </c>
    </row>
    <row r="103" spans="1:2" s="255" customFormat="1" x14ac:dyDescent="0.2">
      <c r="B103" s="255" t="s">
        <v>476</v>
      </c>
    </row>
    <row r="104" spans="1:2" s="32" customFormat="1" x14ac:dyDescent="0.2"/>
    <row r="105" spans="1:2" s="256" customFormat="1" ht="18" x14ac:dyDescent="0.25">
      <c r="A105" s="423" t="s">
        <v>487</v>
      </c>
    </row>
    <row r="107" spans="1:2" s="254" customFormat="1" x14ac:dyDescent="0.2">
      <c r="A107" s="418">
        <v>17</v>
      </c>
      <c r="B107" s="254" t="s">
        <v>506</v>
      </c>
    </row>
    <row r="108" spans="1:2" s="255" customFormat="1" x14ac:dyDescent="0.2">
      <c r="B108" s="255" t="s">
        <v>494</v>
      </c>
    </row>
    <row r="110" spans="1:2" s="254" customFormat="1" x14ac:dyDescent="0.2">
      <c r="A110" s="418">
        <v>18</v>
      </c>
      <c r="B110" s="254" t="s">
        <v>503</v>
      </c>
    </row>
    <row r="111" spans="1:2" s="255" customFormat="1" x14ac:dyDescent="0.2">
      <c r="B111" s="255" t="s">
        <v>478</v>
      </c>
    </row>
    <row r="113" spans="1:2" s="106" customFormat="1" x14ac:dyDescent="0.2">
      <c r="A113" s="418">
        <v>19</v>
      </c>
      <c r="B113" s="106" t="s">
        <v>495</v>
      </c>
    </row>
    <row r="115" spans="1:2" s="254" customFormat="1" x14ac:dyDescent="0.2">
      <c r="A115" s="418">
        <v>20</v>
      </c>
      <c r="B115" s="254" t="s">
        <v>479</v>
      </c>
    </row>
    <row r="116" spans="1:2" s="32" customFormat="1" x14ac:dyDescent="0.2">
      <c r="B116" s="419" t="s">
        <v>480</v>
      </c>
    </row>
    <row r="117" spans="1:2" s="32" customFormat="1" x14ac:dyDescent="0.2">
      <c r="B117" s="419" t="s">
        <v>481</v>
      </c>
    </row>
    <row r="118" spans="1:2" s="32" customFormat="1" x14ac:dyDescent="0.2">
      <c r="B118" s="419" t="s">
        <v>482</v>
      </c>
    </row>
    <row r="119" spans="1:2" s="255" customFormat="1" x14ac:dyDescent="0.2">
      <c r="B119" s="255" t="s">
        <v>496</v>
      </c>
    </row>
    <row r="121" spans="1:2" s="106" customFormat="1" x14ac:dyDescent="0.2">
      <c r="A121" s="418">
        <v>21</v>
      </c>
      <c r="B121" s="106" t="s">
        <v>497</v>
      </c>
    </row>
    <row r="123" spans="1:2" s="254" customFormat="1" x14ac:dyDescent="0.2">
      <c r="A123" s="418">
        <v>22</v>
      </c>
      <c r="B123" s="254" t="s">
        <v>483</v>
      </c>
    </row>
    <row r="124" spans="1:2" s="32" customFormat="1" x14ac:dyDescent="0.2">
      <c r="B124" s="32" t="s">
        <v>484</v>
      </c>
    </row>
    <row r="125" spans="1:2" s="32" customFormat="1" x14ac:dyDescent="0.2">
      <c r="B125" s="32" t="s">
        <v>485</v>
      </c>
    </row>
    <row r="126" spans="1:2" s="255" customFormat="1" x14ac:dyDescent="0.2">
      <c r="B126" s="255" t="s">
        <v>486</v>
      </c>
    </row>
  </sheetData>
  <sheetProtection algorithmName="SHA-512" hashValue="UlBKogcXoBl3L8RSX0KV3r9bK4V/OLEd/kbvsHRTyN30ZhJMmWqBnqEkRJaQEedhEmJ9jTU+A3o3nq+jUqYfYg==" saltValue="lKDjYHQX6h3MbS5eC4wG6A==" spinCount="100000" sheet="1" objects="1" scenarios="1" selectLockedCells="1"/>
  <mergeCells count="16">
    <mergeCell ref="R10:S10"/>
    <mergeCell ref="D12:E12"/>
    <mergeCell ref="G12:H12"/>
    <mergeCell ref="M12:N12"/>
    <mergeCell ref="D13:E13"/>
    <mergeCell ref="D14:E14"/>
    <mergeCell ref="B2:B16"/>
    <mergeCell ref="G3:H3"/>
    <mergeCell ref="M3:P3"/>
    <mergeCell ref="D4:E4"/>
    <mergeCell ref="O5:P5"/>
    <mergeCell ref="R5:S5"/>
    <mergeCell ref="J7:K7"/>
    <mergeCell ref="M7:N7"/>
    <mergeCell ref="O7:P7"/>
    <mergeCell ref="D8:E8"/>
  </mergeCells>
  <hyperlinks>
    <hyperlink ref="E6" location="HeatPumpGUI!A21" display="HeatPumpGUI!A21"/>
    <hyperlink ref="E10" location="HeatPumpGUI!A31" display="HeatPumpGUI!A31"/>
    <hyperlink ref="D14:E14" location="HeatPumpGUI!A39" display="HeatPumpGUI!A39"/>
    <hyperlink ref="H5" location="HeatPumpGUI!A62" display="HeatPumpGUI!A62"/>
    <hyperlink ref="H6" location="HeatPumpGUI!A68" display="HeatPumpGUI!A68"/>
    <hyperlink ref="H7" location="HeatPumpGUI!A74" display="HeatPumpGUI!A74"/>
    <hyperlink ref="H8" location="HeatPumpGUI!A76" display="HeatPumpGUI!A76"/>
    <hyperlink ref="H9" location="HeatPumpGUI!A79" display="HeatPumpGUI!A79"/>
    <hyperlink ref="H10" location="HeatPumpGUI!A87" display="HeatPumpGUI!A87"/>
    <hyperlink ref="H14" location="HeatPumpGUI!A95" display="HeatPumpGUI!A95"/>
    <hyperlink ref="H15" location="HeatPumpGUI!A97" display="HeatPumpGUI!A97"/>
    <hyperlink ref="K9" location="HeatPumpGUI!A99" display="HeatPumpGUI!A99"/>
    <hyperlink ref="K10" location="HeatPumpGUI!A105" display="HeatPumpGUI!A105"/>
    <hyperlink ref="K11" location="HeatPumpGUI!A107" display="HeatPumpGUI!A107"/>
    <hyperlink ref="N5:N6" location="HeatPumpGUI!A129" display="HeatPumpGUI!A129"/>
    <hyperlink ref="N8:N10" location="HeatPumpGUI!A132" display="HeatPumpGUI!A132"/>
    <hyperlink ref="N11" location="HeatPumpGUI!A135" display="HeatPumpGUI!A135"/>
    <hyperlink ref="N13:N15" location="HeatPumpGUI!A138" display="HeatPumpGUI!A138"/>
    <hyperlink ref="P6" location="HeatPumpGUI!A144" display="HeatPumpGUI!A144"/>
    <hyperlink ref="P8:P13" location="HeatPumpGUI!A146" display="HeatPumpGUI!A146"/>
    <hyperlink ref="S8" location="HeatPumpGUI!A124" display="HeatPumpGUI!A124"/>
    <hyperlink ref="S9" location="HeatPumpGUI!A124" display="HeatPumpGUI!A124"/>
    <hyperlink ref="S11:S14" location="HeatPumpGUI!A110" display="HeatPumpGUI!A110"/>
    <hyperlink ref="S7" location="BiomassGUI!A110" display="BiomassGUI!A110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7649" r:id="rId4">
          <objectPr defaultSize="0" autoPict="0" r:id="rId5">
            <anchor moveWithCells="1">
              <from>
                <xdr:col>1</xdr:col>
                <xdr:colOff>209550</xdr:colOff>
                <xdr:row>89</xdr:row>
                <xdr:rowOff>85725</xdr:rowOff>
              </from>
              <to>
                <xdr:col>3</xdr:col>
                <xdr:colOff>714375</xdr:colOff>
                <xdr:row>90</xdr:row>
                <xdr:rowOff>142875</xdr:rowOff>
              </to>
            </anchor>
          </objectPr>
        </oleObject>
      </mc:Choice>
      <mc:Fallback>
        <oleObject progId="Equation.3" shapeId="2764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rgb="FFFF0000"/>
  </sheetPr>
  <dimension ref="A1:BH279"/>
  <sheetViews>
    <sheetView zoomScale="80" zoomScaleNormal="80" workbookViewId="0">
      <selection activeCell="N10" sqref="N10"/>
    </sheetView>
  </sheetViews>
  <sheetFormatPr baseColWidth="10" defaultColWidth="11.42578125" defaultRowHeight="12.75" outlineLevelRow="1" x14ac:dyDescent="0.2"/>
  <cols>
    <col min="1" max="11" width="2.28515625" style="2" customWidth="1"/>
    <col min="12" max="12" width="28.7109375" style="2" customWidth="1"/>
    <col min="13" max="14" width="27.7109375" style="2" customWidth="1"/>
    <col min="15" max="15" width="10.85546875" style="2" customWidth="1"/>
    <col min="16" max="18" width="11.7109375" style="2" customWidth="1"/>
    <col min="19" max="19" width="14.7109375" style="2" customWidth="1"/>
    <col min="20" max="20" width="11.7109375" style="2" customWidth="1"/>
    <col min="21" max="21" width="8.85546875" style="2" customWidth="1"/>
    <col min="22" max="22" width="9.28515625" style="2" customWidth="1"/>
    <col min="23" max="23" width="6.42578125" style="2" customWidth="1"/>
    <col min="24" max="24" width="12.85546875" style="2" customWidth="1"/>
    <col min="25" max="25" width="12.5703125" style="2" customWidth="1"/>
    <col min="26" max="26" width="11.5703125" style="2" customWidth="1"/>
    <col min="27" max="27" width="10" style="2" customWidth="1"/>
    <col min="28" max="28" width="12.85546875" style="2" customWidth="1"/>
    <col min="29" max="45" width="11.42578125" style="2"/>
    <col min="46" max="47" width="14.42578125" style="2" bestFit="1" customWidth="1"/>
    <col min="48" max="48" width="11.42578125" style="2"/>
    <col min="49" max="49" width="15.28515625" style="2" bestFit="1" customWidth="1"/>
    <col min="50" max="65" width="11.42578125" style="2"/>
    <col min="66" max="66" width="14.42578125" style="2" bestFit="1" customWidth="1"/>
    <col min="67" max="67" width="20.42578125" style="2" customWidth="1"/>
    <col min="68" max="69" width="11.42578125" style="2"/>
    <col min="70" max="70" width="14.42578125" style="2" bestFit="1" customWidth="1"/>
    <col min="71" max="16384" width="11.42578125" style="2"/>
  </cols>
  <sheetData>
    <row r="1" spans="1:44" s="224" customFormat="1" ht="31.5" customHeight="1" x14ac:dyDescent="0.2">
      <c r="A1" s="223" t="s">
        <v>396</v>
      </c>
    </row>
    <row r="2" spans="1:44" ht="17.25" customHeight="1" x14ac:dyDescent="0.2">
      <c r="A2" s="162"/>
    </row>
    <row r="3" spans="1:44" ht="24.75" customHeight="1" x14ac:dyDescent="0.2">
      <c r="B3" s="87"/>
      <c r="C3" s="87"/>
      <c r="D3" s="87"/>
      <c r="E3" s="87"/>
      <c r="F3" s="157" t="s">
        <v>330</v>
      </c>
      <c r="G3" s="106"/>
      <c r="H3" s="106"/>
      <c r="I3" s="106"/>
      <c r="J3" s="106"/>
      <c r="K3" s="106"/>
      <c r="L3" s="382" t="s">
        <v>107</v>
      </c>
      <c r="M3" s="383" t="s">
        <v>391</v>
      </c>
      <c r="N3" s="384" t="s">
        <v>170</v>
      </c>
    </row>
    <row r="4" spans="1:44" ht="16.5" customHeight="1" thickBot="1" x14ac:dyDescent="0.25"/>
    <row r="5" spans="1:44" ht="15.75" customHeight="1" x14ac:dyDescent="0.2">
      <c r="C5" s="448" t="s">
        <v>409</v>
      </c>
      <c r="D5" s="449"/>
      <c r="E5" s="449"/>
      <c r="F5" s="449"/>
      <c r="G5" s="449"/>
      <c r="H5" s="449"/>
      <c r="I5" s="449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8"/>
    </row>
    <row r="6" spans="1:44" ht="15.75" customHeight="1" thickBot="1" x14ac:dyDescent="0.25">
      <c r="C6" s="451"/>
      <c r="D6" s="451"/>
      <c r="E6" s="451"/>
      <c r="F6" s="451"/>
      <c r="G6" s="451"/>
      <c r="H6" s="451"/>
      <c r="I6" s="45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149"/>
    </row>
    <row r="7" spans="1:44" ht="15" customHeight="1" thickBot="1" x14ac:dyDescent="0.25">
      <c r="C7" s="451"/>
      <c r="D7" s="451"/>
      <c r="E7" s="451"/>
      <c r="F7" s="451"/>
      <c r="G7" s="451"/>
      <c r="H7" s="451"/>
      <c r="I7" s="451"/>
      <c r="J7" s="32"/>
      <c r="K7" s="32"/>
      <c r="L7" s="32"/>
      <c r="M7" s="32"/>
      <c r="N7" s="32"/>
      <c r="O7" s="32"/>
      <c r="P7" s="474" t="s">
        <v>147</v>
      </c>
      <c r="Q7" s="475"/>
      <c r="R7" s="475"/>
      <c r="S7" s="475"/>
      <c r="T7" s="476"/>
      <c r="U7" s="32"/>
      <c r="V7" s="32"/>
      <c r="W7" s="32"/>
      <c r="X7" s="32"/>
      <c r="Y7" s="32"/>
      <c r="Z7" s="32"/>
      <c r="AA7" s="32"/>
      <c r="AB7" s="489" t="s">
        <v>172</v>
      </c>
      <c r="AC7" s="490"/>
      <c r="AD7" s="490"/>
      <c r="AE7" s="490"/>
      <c r="AF7" s="490"/>
      <c r="AG7" s="490"/>
      <c r="AH7" s="490"/>
      <c r="AI7" s="490"/>
      <c r="AJ7" s="490"/>
      <c r="AK7" s="491"/>
      <c r="AL7" s="32"/>
      <c r="AM7" s="32"/>
      <c r="AN7" s="32"/>
      <c r="AO7" s="32"/>
      <c r="AP7" s="32"/>
      <c r="AQ7" s="32"/>
      <c r="AR7" s="149"/>
    </row>
    <row r="8" spans="1:44" ht="15.75" customHeight="1" thickBot="1" x14ac:dyDescent="0.25">
      <c r="C8" s="451"/>
      <c r="D8" s="451"/>
      <c r="E8" s="451"/>
      <c r="F8" s="451"/>
      <c r="G8" s="451"/>
      <c r="H8" s="451"/>
      <c r="I8" s="451"/>
      <c r="J8" s="32"/>
      <c r="K8" s="32"/>
      <c r="L8" s="474" t="s">
        <v>137</v>
      </c>
      <c r="M8" s="475"/>
      <c r="N8" s="476"/>
      <c r="O8" s="32"/>
      <c r="P8" s="468" t="s">
        <v>16</v>
      </c>
      <c r="Q8" s="469"/>
      <c r="R8" s="469"/>
      <c r="S8" s="213" t="s">
        <v>2</v>
      </c>
      <c r="T8" s="109" t="s">
        <v>138</v>
      </c>
      <c r="U8" s="32"/>
      <c r="V8" s="32"/>
      <c r="W8" s="32"/>
      <c r="X8" s="32"/>
      <c r="Y8" s="32"/>
      <c r="Z8" s="32"/>
      <c r="AA8" s="32"/>
      <c r="AB8" s="468" t="s">
        <v>16</v>
      </c>
      <c r="AC8" s="469"/>
      <c r="AD8" s="469"/>
      <c r="AE8" s="213" t="s">
        <v>2</v>
      </c>
      <c r="AF8" s="109" t="s">
        <v>138</v>
      </c>
      <c r="AG8" s="468" t="s">
        <v>16</v>
      </c>
      <c r="AH8" s="469"/>
      <c r="AI8" s="469"/>
      <c r="AJ8" s="213" t="s">
        <v>2</v>
      </c>
      <c r="AK8" s="109" t="s">
        <v>138</v>
      </c>
      <c r="AL8" s="32"/>
      <c r="AM8" s="32"/>
      <c r="AN8" s="32"/>
      <c r="AO8" s="32"/>
      <c r="AP8" s="32"/>
      <c r="AQ8" s="32"/>
      <c r="AR8" s="149"/>
    </row>
    <row r="9" spans="1:44" ht="15" customHeight="1" thickBot="1" x14ac:dyDescent="0.25">
      <c r="C9" s="451"/>
      <c r="D9" s="451"/>
      <c r="E9" s="451"/>
      <c r="F9" s="451"/>
      <c r="G9" s="451"/>
      <c r="H9" s="451"/>
      <c r="I9" s="451"/>
      <c r="J9" s="32"/>
      <c r="K9" s="32"/>
      <c r="L9" s="212" t="s">
        <v>16</v>
      </c>
      <c r="M9" s="213" t="s">
        <v>2</v>
      </c>
      <c r="N9" s="109" t="s">
        <v>138</v>
      </c>
      <c r="O9" s="32"/>
      <c r="P9" s="477" t="s">
        <v>74</v>
      </c>
      <c r="Q9" s="478"/>
      <c r="R9" s="478"/>
      <c r="S9" s="216" t="s">
        <v>13</v>
      </c>
      <c r="T9" s="361" t="s">
        <v>419</v>
      </c>
      <c r="U9" s="32"/>
      <c r="V9" s="32"/>
      <c r="W9" s="32"/>
      <c r="X9" s="32"/>
      <c r="Y9" s="32"/>
      <c r="Z9" s="32"/>
      <c r="AA9" s="32"/>
      <c r="AB9" s="470" t="s">
        <v>228</v>
      </c>
      <c r="AC9" s="471"/>
      <c r="AD9" s="471"/>
      <c r="AE9" s="214" t="s">
        <v>25</v>
      </c>
      <c r="AF9" s="372">
        <v>0</v>
      </c>
      <c r="AG9" s="455" t="s">
        <v>182</v>
      </c>
      <c r="AH9" s="456"/>
      <c r="AI9" s="456"/>
      <c r="AJ9" s="456"/>
      <c r="AK9" s="479"/>
      <c r="AL9" s="32"/>
      <c r="AM9" s="474" t="s">
        <v>161</v>
      </c>
      <c r="AN9" s="475"/>
      <c r="AO9" s="475"/>
      <c r="AP9" s="475"/>
      <c r="AQ9" s="476"/>
      <c r="AR9" s="149"/>
    </row>
    <row r="10" spans="1:44" ht="15.75" customHeight="1" thickBot="1" x14ac:dyDescent="0.25">
      <c r="C10" s="451"/>
      <c r="D10" s="451"/>
      <c r="E10" s="451"/>
      <c r="F10" s="451"/>
      <c r="G10" s="451"/>
      <c r="H10" s="451"/>
      <c r="I10" s="451"/>
      <c r="J10" s="32"/>
      <c r="K10" s="32"/>
      <c r="L10" s="110" t="s">
        <v>139</v>
      </c>
      <c r="M10" s="111" t="s">
        <v>13</v>
      </c>
      <c r="N10" s="357" t="s">
        <v>419</v>
      </c>
      <c r="O10" s="32"/>
      <c r="P10" s="442" t="str">
        <f>T9&amp;" price"</f>
        <v>Select price</v>
      </c>
      <c r="Q10" s="443"/>
      <c r="R10" s="443"/>
      <c r="S10" s="207" t="e">
        <f>+VLOOKUP(T9,Price_Units,2,0)</f>
        <v>#N/A</v>
      </c>
      <c r="T10" s="362">
        <v>0</v>
      </c>
      <c r="U10" s="32"/>
      <c r="V10" s="32"/>
      <c r="W10" s="32"/>
      <c r="X10" s="32"/>
      <c r="Y10" s="32"/>
      <c r="Z10" s="32"/>
      <c r="AA10" s="32"/>
      <c r="AB10" s="523" t="s">
        <v>418</v>
      </c>
      <c r="AC10" s="524"/>
      <c r="AD10" s="525"/>
      <c r="AE10" s="248" t="s">
        <v>13</v>
      </c>
      <c r="AF10" s="373">
        <v>0</v>
      </c>
      <c r="AG10" s="480" t="s">
        <v>148</v>
      </c>
      <c r="AH10" s="481"/>
      <c r="AI10" s="481"/>
      <c r="AJ10" s="217" t="s">
        <v>57</v>
      </c>
      <c r="AK10" s="378">
        <v>0</v>
      </c>
      <c r="AL10" s="32"/>
      <c r="AM10" s="468" t="s">
        <v>16</v>
      </c>
      <c r="AN10" s="469"/>
      <c r="AO10" s="469"/>
      <c r="AP10" s="213" t="s">
        <v>2</v>
      </c>
      <c r="AQ10" s="109" t="s">
        <v>138</v>
      </c>
      <c r="AR10" s="149"/>
    </row>
    <row r="11" spans="1:44" ht="15" customHeight="1" thickBot="1" x14ac:dyDescent="0.25">
      <c r="C11" s="451"/>
      <c r="D11" s="451"/>
      <c r="E11" s="451"/>
      <c r="F11" s="451"/>
      <c r="G11" s="451"/>
      <c r="H11" s="451"/>
      <c r="I11" s="451"/>
      <c r="J11" s="32"/>
      <c r="K11" s="32"/>
      <c r="L11" s="7"/>
      <c r="M11" s="7"/>
      <c r="N11" s="7"/>
      <c r="O11" s="32"/>
      <c r="P11" s="442" t="str">
        <f>T9&amp;" price annual growth"</f>
        <v>Select price annual growth</v>
      </c>
      <c r="Q11" s="443"/>
      <c r="R11" s="443"/>
      <c r="S11" s="207" t="s">
        <v>8</v>
      </c>
      <c r="T11" s="363">
        <v>0</v>
      </c>
      <c r="U11" s="32"/>
      <c r="V11" s="474" t="s">
        <v>171</v>
      </c>
      <c r="W11" s="475"/>
      <c r="X11" s="475"/>
      <c r="Y11" s="475"/>
      <c r="Z11" s="476"/>
      <c r="AA11" s="32"/>
      <c r="AB11" s="455" t="s">
        <v>173</v>
      </c>
      <c r="AC11" s="456"/>
      <c r="AD11" s="456"/>
      <c r="AE11" s="456"/>
      <c r="AF11" s="479"/>
      <c r="AG11" s="482" t="s">
        <v>183</v>
      </c>
      <c r="AH11" s="483"/>
      <c r="AI11" s="483"/>
      <c r="AJ11" s="483"/>
      <c r="AK11" s="484"/>
      <c r="AL11" s="32"/>
      <c r="AM11" s="442" t="s">
        <v>167</v>
      </c>
      <c r="AN11" s="443"/>
      <c r="AO11" s="443"/>
      <c r="AP11" s="207" t="s">
        <v>8</v>
      </c>
      <c r="AQ11" s="363">
        <v>0</v>
      </c>
      <c r="AR11" s="149"/>
    </row>
    <row r="12" spans="1:44" ht="15" customHeight="1" thickBot="1" x14ac:dyDescent="0.25">
      <c r="C12" s="451"/>
      <c r="D12" s="451"/>
      <c r="E12" s="451"/>
      <c r="F12" s="451"/>
      <c r="G12" s="451"/>
      <c r="H12" s="451"/>
      <c r="I12" s="451"/>
      <c r="J12" s="32"/>
      <c r="K12" s="32"/>
      <c r="L12" s="474" t="s">
        <v>143</v>
      </c>
      <c r="M12" s="475"/>
      <c r="N12" s="476"/>
      <c r="O12" s="32"/>
      <c r="P12" s="477" t="s">
        <v>198</v>
      </c>
      <c r="Q12" s="478"/>
      <c r="R12" s="478"/>
      <c r="S12" s="216" t="s">
        <v>25</v>
      </c>
      <c r="T12" s="361">
        <v>0</v>
      </c>
      <c r="U12" s="32"/>
      <c r="V12" s="468" t="s">
        <v>16</v>
      </c>
      <c r="W12" s="469"/>
      <c r="X12" s="469"/>
      <c r="Y12" s="213" t="s">
        <v>2</v>
      </c>
      <c r="Z12" s="109" t="s">
        <v>138</v>
      </c>
      <c r="AA12" s="32"/>
      <c r="AB12" s="472" t="s">
        <v>120</v>
      </c>
      <c r="AC12" s="473"/>
      <c r="AD12" s="473"/>
      <c r="AE12" s="215" t="s">
        <v>23</v>
      </c>
      <c r="AF12" s="374">
        <v>0</v>
      </c>
      <c r="AG12" s="480" t="s">
        <v>185</v>
      </c>
      <c r="AH12" s="481"/>
      <c r="AI12" s="481"/>
      <c r="AJ12" s="251" t="s">
        <v>44</v>
      </c>
      <c r="AK12" s="367">
        <v>0</v>
      </c>
      <c r="AL12" s="32"/>
      <c r="AM12" s="442" t="s">
        <v>163</v>
      </c>
      <c r="AN12" s="443"/>
      <c r="AO12" s="443"/>
      <c r="AP12" s="300" t="s">
        <v>28</v>
      </c>
      <c r="AQ12" s="380">
        <v>20</v>
      </c>
      <c r="AR12" s="149"/>
    </row>
    <row r="13" spans="1:44" ht="15" customHeight="1" x14ac:dyDescent="0.2">
      <c r="C13" s="451"/>
      <c r="D13" s="451"/>
      <c r="E13" s="451"/>
      <c r="F13" s="451"/>
      <c r="G13" s="451"/>
      <c r="H13" s="451"/>
      <c r="I13" s="451"/>
      <c r="J13" s="32"/>
      <c r="K13" s="32"/>
      <c r="L13" s="212" t="s">
        <v>16</v>
      </c>
      <c r="M13" s="213" t="s">
        <v>2</v>
      </c>
      <c r="N13" s="109" t="s">
        <v>138</v>
      </c>
      <c r="O13" s="32"/>
      <c r="P13" s="462" t="s">
        <v>75</v>
      </c>
      <c r="Q13" s="463"/>
      <c r="R13" s="464"/>
      <c r="S13" s="207" t="s">
        <v>8</v>
      </c>
      <c r="T13" s="364">
        <v>0</v>
      </c>
      <c r="U13" s="32"/>
      <c r="V13" s="442" t="s">
        <v>287</v>
      </c>
      <c r="W13" s="443"/>
      <c r="X13" s="443"/>
      <c r="Y13" s="234" t="s">
        <v>288</v>
      </c>
      <c r="Z13" s="379">
        <v>0</v>
      </c>
      <c r="AA13" s="32"/>
      <c r="AB13" s="462"/>
      <c r="AC13" s="463"/>
      <c r="AD13" s="464"/>
      <c r="AE13" s="207"/>
      <c r="AF13" s="123"/>
      <c r="AG13" s="442" t="s">
        <v>184</v>
      </c>
      <c r="AH13" s="443"/>
      <c r="AI13" s="443"/>
      <c r="AJ13" s="244" t="s">
        <v>8</v>
      </c>
      <c r="AK13" s="363">
        <v>0</v>
      </c>
      <c r="AL13" s="32"/>
      <c r="AM13" s="487" t="s">
        <v>162</v>
      </c>
      <c r="AN13" s="488"/>
      <c r="AO13" s="488"/>
      <c r="AP13" s="299" t="s">
        <v>28</v>
      </c>
      <c r="AQ13" s="361">
        <v>20</v>
      </c>
      <c r="AR13" s="149"/>
    </row>
    <row r="14" spans="1:44" ht="15.75" customHeight="1" thickBot="1" x14ac:dyDescent="0.25">
      <c r="C14" s="451"/>
      <c r="D14" s="451"/>
      <c r="E14" s="451"/>
      <c r="F14" s="451"/>
      <c r="G14" s="451"/>
      <c r="H14" s="451"/>
      <c r="I14" s="451"/>
      <c r="J14" s="32"/>
      <c r="K14" s="32"/>
      <c r="L14" s="110" t="s">
        <v>32</v>
      </c>
      <c r="M14" s="111" t="s">
        <v>13</v>
      </c>
      <c r="N14" s="357" t="s">
        <v>419</v>
      </c>
      <c r="O14" s="32"/>
      <c r="P14" s="492" t="s">
        <v>148</v>
      </c>
      <c r="Q14" s="493"/>
      <c r="R14" s="494"/>
      <c r="S14" s="209" t="s">
        <v>398</v>
      </c>
      <c r="T14" s="365">
        <v>0</v>
      </c>
      <c r="U14" s="32"/>
      <c r="V14" s="477" t="s">
        <v>289</v>
      </c>
      <c r="W14" s="478"/>
      <c r="X14" s="478"/>
      <c r="Y14" s="233" t="s">
        <v>212</v>
      </c>
      <c r="Z14" s="361">
        <v>0</v>
      </c>
      <c r="AA14" s="32"/>
      <c r="AB14" s="462"/>
      <c r="AC14" s="463"/>
      <c r="AD14" s="464"/>
      <c r="AE14" s="214"/>
      <c r="AF14" s="218"/>
      <c r="AG14" s="442" t="s">
        <v>62</v>
      </c>
      <c r="AH14" s="443"/>
      <c r="AI14" s="443"/>
      <c r="AJ14" s="244" t="s">
        <v>28</v>
      </c>
      <c r="AK14" s="368">
        <v>0</v>
      </c>
      <c r="AL14" s="32"/>
      <c r="AM14" s="455" t="s">
        <v>164</v>
      </c>
      <c r="AN14" s="456"/>
      <c r="AO14" s="456"/>
      <c r="AP14" s="456"/>
      <c r="AQ14" s="479"/>
      <c r="AR14" s="149"/>
    </row>
    <row r="15" spans="1:44" ht="15.75" customHeight="1" thickBot="1" x14ac:dyDescent="0.25">
      <c r="C15" s="451"/>
      <c r="D15" s="451"/>
      <c r="E15" s="451"/>
      <c r="F15" s="451"/>
      <c r="G15" s="451"/>
      <c r="H15" s="451"/>
      <c r="I15" s="451"/>
      <c r="J15" s="32"/>
      <c r="K15" s="32"/>
      <c r="L15" s="7"/>
      <c r="M15" s="7"/>
      <c r="N15" s="7"/>
      <c r="O15" s="32"/>
      <c r="P15" s="7"/>
      <c r="Q15" s="7"/>
      <c r="R15" s="7"/>
      <c r="S15" s="7"/>
      <c r="T15" s="7"/>
      <c r="U15" s="32"/>
      <c r="V15" s="453" t="s">
        <v>290</v>
      </c>
      <c r="W15" s="454"/>
      <c r="X15" s="454"/>
      <c r="Y15" s="235" t="s">
        <v>13</v>
      </c>
      <c r="Z15" s="365" t="s">
        <v>419</v>
      </c>
      <c r="AA15" s="32"/>
      <c r="AB15" s="520" t="s">
        <v>15</v>
      </c>
      <c r="AC15" s="521"/>
      <c r="AD15" s="522"/>
      <c r="AE15" s="210" t="s">
        <v>28</v>
      </c>
      <c r="AF15" s="375">
        <v>0</v>
      </c>
      <c r="AG15" s="444" t="s">
        <v>186</v>
      </c>
      <c r="AH15" s="445"/>
      <c r="AI15" s="445"/>
      <c r="AJ15" s="246" t="s">
        <v>44</v>
      </c>
      <c r="AK15" s="369">
        <v>0</v>
      </c>
      <c r="AL15" s="32"/>
      <c r="AM15" s="444" t="s">
        <v>166</v>
      </c>
      <c r="AN15" s="445"/>
      <c r="AO15" s="445"/>
      <c r="AP15" s="208" t="s">
        <v>8</v>
      </c>
      <c r="AQ15" s="370">
        <v>0</v>
      </c>
      <c r="AR15" s="149"/>
    </row>
    <row r="16" spans="1:44" ht="15.75" customHeight="1" thickBot="1" x14ac:dyDescent="0.25">
      <c r="C16" s="451"/>
      <c r="D16" s="451"/>
      <c r="E16" s="451"/>
      <c r="F16" s="451"/>
      <c r="G16" s="451"/>
      <c r="H16" s="451"/>
      <c r="I16" s="451"/>
      <c r="J16" s="32"/>
      <c r="K16" s="32"/>
      <c r="L16" s="474" t="s">
        <v>302</v>
      </c>
      <c r="M16" s="475"/>
      <c r="N16" s="476"/>
      <c r="O16" s="32"/>
      <c r="P16" s="474" t="s">
        <v>159</v>
      </c>
      <c r="Q16" s="475"/>
      <c r="R16" s="475"/>
      <c r="S16" s="475"/>
      <c r="T16" s="476"/>
      <c r="U16" s="32"/>
      <c r="V16" s="32"/>
      <c r="W16" s="32"/>
      <c r="X16" s="32"/>
      <c r="Y16" s="32"/>
      <c r="Z16" s="32"/>
      <c r="AA16" s="32"/>
      <c r="AB16" s="455" t="s">
        <v>175</v>
      </c>
      <c r="AC16" s="456"/>
      <c r="AD16" s="456"/>
      <c r="AE16" s="456"/>
      <c r="AF16" s="479"/>
      <c r="AG16" s="444" t="s">
        <v>187</v>
      </c>
      <c r="AH16" s="445"/>
      <c r="AI16" s="445"/>
      <c r="AJ16" s="246" t="s">
        <v>8</v>
      </c>
      <c r="AK16" s="370">
        <v>0</v>
      </c>
      <c r="AL16" s="32"/>
      <c r="AM16" s="444" t="s">
        <v>165</v>
      </c>
      <c r="AN16" s="445"/>
      <c r="AO16" s="445"/>
      <c r="AP16" s="208" t="s">
        <v>8</v>
      </c>
      <c r="AQ16" s="370">
        <v>0</v>
      </c>
      <c r="AR16" s="149"/>
    </row>
    <row r="17" spans="3:44" ht="15" customHeight="1" thickBot="1" x14ac:dyDescent="0.25">
      <c r="C17" s="451"/>
      <c r="D17" s="451"/>
      <c r="E17" s="451"/>
      <c r="F17" s="451"/>
      <c r="G17" s="451"/>
      <c r="H17" s="451"/>
      <c r="I17" s="451"/>
      <c r="J17" s="32"/>
      <c r="K17" s="32"/>
      <c r="L17" s="237" t="s">
        <v>417</v>
      </c>
      <c r="M17" s="238" t="s">
        <v>416</v>
      </c>
      <c r="N17" s="109" t="s">
        <v>415</v>
      </c>
      <c r="O17" s="32"/>
      <c r="P17" s="495" t="s">
        <v>16</v>
      </c>
      <c r="Q17" s="496"/>
      <c r="R17" s="497"/>
      <c r="S17" s="213" t="s">
        <v>2</v>
      </c>
      <c r="T17" s="109" t="s">
        <v>138</v>
      </c>
      <c r="U17" s="32"/>
      <c r="V17" s="32"/>
      <c r="W17" s="32"/>
      <c r="X17" s="32"/>
      <c r="Y17" s="32"/>
      <c r="Z17" s="32"/>
      <c r="AA17" s="32"/>
      <c r="AB17" s="480" t="s">
        <v>176</v>
      </c>
      <c r="AC17" s="481"/>
      <c r="AD17" s="481"/>
      <c r="AE17" s="251" t="s">
        <v>8</v>
      </c>
      <c r="AF17" s="376">
        <v>0</v>
      </c>
      <c r="AG17" s="444" t="s">
        <v>64</v>
      </c>
      <c r="AH17" s="445"/>
      <c r="AI17" s="445"/>
      <c r="AJ17" s="246" t="s">
        <v>28</v>
      </c>
      <c r="AK17" s="371">
        <v>0</v>
      </c>
      <c r="AL17" s="32"/>
      <c r="AM17" s="460" t="s">
        <v>110</v>
      </c>
      <c r="AN17" s="461"/>
      <c r="AO17" s="461"/>
      <c r="AP17" s="314" t="s">
        <v>8</v>
      </c>
      <c r="AQ17" s="381">
        <v>0</v>
      </c>
      <c r="AR17" s="149"/>
    </row>
    <row r="18" spans="3:44" ht="15.75" customHeight="1" thickBot="1" x14ac:dyDescent="0.25">
      <c r="C18" s="451"/>
      <c r="D18" s="451"/>
      <c r="E18" s="451"/>
      <c r="F18" s="451"/>
      <c r="G18" s="451"/>
      <c r="H18" s="451"/>
      <c r="I18" s="451"/>
      <c r="J18" s="32"/>
      <c r="K18" s="32"/>
      <c r="L18" s="358" t="s">
        <v>419</v>
      </c>
      <c r="M18" s="359" t="s">
        <v>419</v>
      </c>
      <c r="N18" s="360" t="s">
        <v>419</v>
      </c>
      <c r="O18" s="32"/>
      <c r="P18" s="462" t="s">
        <v>43</v>
      </c>
      <c r="Q18" s="463"/>
      <c r="R18" s="464"/>
      <c r="S18" s="207" t="s">
        <v>44</v>
      </c>
      <c r="T18" s="362">
        <v>0</v>
      </c>
      <c r="U18" s="32"/>
      <c r="V18" s="32"/>
      <c r="W18" s="32"/>
      <c r="X18" s="32"/>
      <c r="Y18" s="32"/>
      <c r="Z18" s="32"/>
      <c r="AA18" s="32"/>
      <c r="AB18" s="442" t="s">
        <v>177</v>
      </c>
      <c r="AC18" s="443"/>
      <c r="AD18" s="443"/>
      <c r="AE18" s="244" t="s">
        <v>30</v>
      </c>
      <c r="AF18" s="362">
        <v>0</v>
      </c>
      <c r="AG18" s="260"/>
      <c r="AH18" s="261"/>
      <c r="AI18" s="261"/>
      <c r="AJ18" s="261"/>
      <c r="AK18" s="262"/>
      <c r="AL18" s="32"/>
      <c r="AM18" s="485"/>
      <c r="AN18" s="486"/>
      <c r="AO18" s="486"/>
      <c r="AP18" s="316"/>
      <c r="AQ18" s="317"/>
      <c r="AR18" s="149"/>
    </row>
    <row r="19" spans="3:44" ht="15.75" customHeight="1" thickBot="1" x14ac:dyDescent="0.25">
      <c r="C19" s="451"/>
      <c r="D19" s="451"/>
      <c r="E19" s="451"/>
      <c r="F19" s="451"/>
      <c r="G19" s="451"/>
      <c r="H19" s="451"/>
      <c r="I19" s="451"/>
      <c r="J19" s="32"/>
      <c r="K19" s="32"/>
      <c r="L19" s="32"/>
      <c r="M19" s="32"/>
      <c r="N19" s="32"/>
      <c r="O19" s="32"/>
      <c r="P19" s="453" t="s">
        <v>160</v>
      </c>
      <c r="Q19" s="454"/>
      <c r="R19" s="454"/>
      <c r="S19" s="209" t="s">
        <v>8</v>
      </c>
      <c r="T19" s="366">
        <v>0</v>
      </c>
      <c r="U19" s="32"/>
      <c r="V19" s="32"/>
      <c r="W19" s="32"/>
      <c r="X19" s="32"/>
      <c r="Y19" s="32"/>
      <c r="Z19" s="32"/>
      <c r="AA19" s="32"/>
      <c r="AB19" s="446" t="s">
        <v>178</v>
      </c>
      <c r="AC19" s="447"/>
      <c r="AD19" s="447"/>
      <c r="AE19" s="247" t="s">
        <v>8</v>
      </c>
      <c r="AF19" s="377">
        <v>0</v>
      </c>
      <c r="AG19" s="263"/>
      <c r="AH19" s="264"/>
      <c r="AI19" s="264"/>
      <c r="AJ19" s="264"/>
      <c r="AK19" s="265"/>
      <c r="AL19" s="32"/>
      <c r="AM19" s="32"/>
      <c r="AN19" s="32"/>
      <c r="AO19" s="32"/>
      <c r="AP19" s="32"/>
      <c r="AQ19" s="32"/>
      <c r="AR19" s="149"/>
    </row>
    <row r="20" spans="3:44" ht="15.75" customHeight="1" x14ac:dyDescent="0.2">
      <c r="C20" s="451"/>
      <c r="D20" s="451"/>
      <c r="E20" s="451"/>
      <c r="F20" s="451"/>
      <c r="G20" s="451"/>
      <c r="H20" s="451"/>
      <c r="I20" s="45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149"/>
    </row>
    <row r="21" spans="3:44" ht="15.75" customHeight="1" x14ac:dyDescent="0.2">
      <c r="C21" s="451"/>
      <c r="D21" s="451"/>
      <c r="E21" s="451"/>
      <c r="F21" s="451"/>
      <c r="G21" s="451"/>
      <c r="H21" s="451"/>
      <c r="I21" s="45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149"/>
    </row>
    <row r="22" spans="3:44" ht="15" customHeight="1" thickBot="1" x14ac:dyDescent="0.25">
      <c r="C22" s="452"/>
      <c r="D22" s="452"/>
      <c r="E22" s="452"/>
      <c r="F22" s="452"/>
      <c r="G22" s="452"/>
      <c r="H22" s="452"/>
      <c r="I22" s="452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50"/>
    </row>
    <row r="24" spans="3:44" ht="13.5" thickBot="1" x14ac:dyDescent="0.25"/>
    <row r="25" spans="3:44" ht="17.25" customHeight="1" thickBot="1" x14ac:dyDescent="0.25">
      <c r="C25" s="448" t="s">
        <v>20</v>
      </c>
      <c r="D25" s="449"/>
      <c r="E25" s="449"/>
      <c r="F25" s="449"/>
      <c r="G25" s="449"/>
      <c r="H25" s="449"/>
      <c r="I25" s="449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8"/>
    </row>
    <row r="26" spans="3:44" ht="15" customHeight="1" x14ac:dyDescent="0.2">
      <c r="C26" s="450"/>
      <c r="D26" s="451"/>
      <c r="E26" s="451"/>
      <c r="F26" s="451"/>
      <c r="G26" s="451"/>
      <c r="H26" s="451"/>
      <c r="I26" s="451"/>
      <c r="J26" s="32"/>
      <c r="K26" s="533" t="s">
        <v>334</v>
      </c>
      <c r="L26" s="534"/>
      <c r="M26" s="534"/>
      <c r="N26" s="534"/>
      <c r="O26" s="535"/>
      <c r="P26" s="536" t="s">
        <v>335</v>
      </c>
      <c r="Q26" s="537"/>
      <c r="R26" s="537"/>
      <c r="S26" s="537"/>
      <c r="T26" s="537"/>
      <c r="U26" s="537"/>
      <c r="V26" s="538"/>
      <c r="W26" s="539" t="s">
        <v>336</v>
      </c>
      <c r="X26" s="540"/>
      <c r="Y26" s="540"/>
      <c r="Z26" s="540"/>
      <c r="AA26" s="540"/>
      <c r="AB26" s="540"/>
      <c r="AC26" s="541"/>
      <c r="AD26" s="149"/>
    </row>
    <row r="27" spans="3:44" ht="15" customHeight="1" x14ac:dyDescent="0.2">
      <c r="C27" s="451"/>
      <c r="D27" s="451"/>
      <c r="E27" s="451"/>
      <c r="F27" s="451"/>
      <c r="G27" s="451"/>
      <c r="H27" s="451"/>
      <c r="I27" s="451"/>
      <c r="J27" s="32"/>
      <c r="K27" s="152"/>
      <c r="L27" s="32"/>
      <c r="M27" s="32"/>
      <c r="N27" s="32"/>
      <c r="O27" s="151"/>
      <c r="P27" s="152"/>
      <c r="Q27" s="32"/>
      <c r="R27" s="32"/>
      <c r="S27" s="32"/>
      <c r="T27" s="32"/>
      <c r="U27" s="32"/>
      <c r="V27" s="151"/>
      <c r="W27" s="152"/>
      <c r="X27" s="32"/>
      <c r="Y27" s="32"/>
      <c r="Z27" s="32"/>
      <c r="AA27" s="32"/>
      <c r="AB27" s="32"/>
      <c r="AC27" s="151"/>
      <c r="AD27" s="149"/>
    </row>
    <row r="28" spans="3:44" ht="15" customHeight="1" x14ac:dyDescent="0.2">
      <c r="C28" s="451"/>
      <c r="D28" s="451"/>
      <c r="E28" s="451"/>
      <c r="F28" s="451"/>
      <c r="G28" s="451"/>
      <c r="H28" s="451"/>
      <c r="I28" s="451"/>
      <c r="J28" s="32"/>
      <c r="K28" s="152"/>
      <c r="L28" s="328" t="s">
        <v>190</v>
      </c>
      <c r="M28" s="329" t="e">
        <f ca="1">+O202</f>
        <v>#N/A</v>
      </c>
      <c r="N28" s="330" t="s">
        <v>193</v>
      </c>
      <c r="O28" s="151"/>
      <c r="P28" s="152"/>
      <c r="Q28" s="441" t="s">
        <v>211</v>
      </c>
      <c r="R28" s="441"/>
      <c r="S28" s="334" t="e">
        <f>+'GSHP Financial'!O5</f>
        <v>#N/A</v>
      </c>
      <c r="T28" s="335" t="s">
        <v>28</v>
      </c>
      <c r="U28" s="32"/>
      <c r="V28" s="151"/>
      <c r="W28" s="152"/>
      <c r="X28" s="434" t="s">
        <v>55</v>
      </c>
      <c r="Y28" s="434"/>
      <c r="Z28" s="434"/>
      <c r="AA28" s="337" t="e">
        <f ca="1">+O252</f>
        <v>#DIV/0!</v>
      </c>
      <c r="AB28" s="338" t="s">
        <v>194</v>
      </c>
      <c r="AC28" s="151"/>
      <c r="AD28" s="149"/>
    </row>
    <row r="29" spans="3:44" ht="15" customHeight="1" x14ac:dyDescent="0.2">
      <c r="C29" s="451"/>
      <c r="D29" s="451"/>
      <c r="E29" s="451"/>
      <c r="F29" s="451"/>
      <c r="G29" s="451"/>
      <c r="H29" s="451"/>
      <c r="I29" s="451"/>
      <c r="J29" s="32"/>
      <c r="K29" s="152"/>
      <c r="L29" s="328" t="s">
        <v>318</v>
      </c>
      <c r="M29" s="329" t="e">
        <f ca="1">+O203</f>
        <v>#N/A</v>
      </c>
      <c r="N29" s="330" t="s">
        <v>193</v>
      </c>
      <c r="O29" s="151"/>
      <c r="P29" s="152"/>
      <c r="Q29" s="441" t="s">
        <v>54</v>
      </c>
      <c r="R29" s="441"/>
      <c r="S29" s="334" t="e">
        <f ca="1">+O241</f>
        <v>#N/A</v>
      </c>
      <c r="T29" s="335" t="s">
        <v>23</v>
      </c>
      <c r="U29" s="32"/>
      <c r="V29" s="151"/>
      <c r="W29" s="152"/>
      <c r="X29" s="434" t="s">
        <v>306</v>
      </c>
      <c r="Y29" s="434"/>
      <c r="Z29" s="434"/>
      <c r="AA29" s="337" t="e">
        <f ca="1">+O260-O261</f>
        <v>#DIV/0!</v>
      </c>
      <c r="AB29" s="338" t="s">
        <v>226</v>
      </c>
      <c r="AC29" s="151"/>
      <c r="AD29" s="149"/>
    </row>
    <row r="30" spans="3:44" ht="15" customHeight="1" x14ac:dyDescent="0.2">
      <c r="C30" s="451"/>
      <c r="D30" s="451"/>
      <c r="E30" s="451"/>
      <c r="F30" s="451"/>
      <c r="G30" s="451"/>
      <c r="H30" s="451"/>
      <c r="I30" s="451"/>
      <c r="J30" s="32"/>
      <c r="K30" s="152"/>
      <c r="L30" s="331" t="s">
        <v>191</v>
      </c>
      <c r="M30" s="332" t="e">
        <f ca="1">+O220</f>
        <v>#N/A</v>
      </c>
      <c r="N30" s="333" t="s">
        <v>193</v>
      </c>
      <c r="O30" s="151"/>
      <c r="P30" s="152"/>
      <c r="Q30" s="441" t="s">
        <v>319</v>
      </c>
      <c r="R30" s="441"/>
      <c r="S30" s="334" t="e">
        <f ca="1">+O242</f>
        <v>#N/A</v>
      </c>
      <c r="T30" s="335" t="s">
        <v>23</v>
      </c>
      <c r="U30" s="32"/>
      <c r="V30" s="151"/>
      <c r="W30" s="152"/>
      <c r="X30" s="434" t="s">
        <v>305</v>
      </c>
      <c r="Y30" s="434"/>
      <c r="Z30" s="434"/>
      <c r="AA30" s="337">
        <f ca="1">+O265-O266</f>
        <v>0</v>
      </c>
      <c r="AB30" s="338" t="s">
        <v>226</v>
      </c>
      <c r="AC30" s="151"/>
      <c r="AD30" s="149"/>
    </row>
    <row r="31" spans="3:44" ht="15.75" customHeight="1" x14ac:dyDescent="0.2">
      <c r="C31" s="451"/>
      <c r="D31" s="451"/>
      <c r="E31" s="451"/>
      <c r="F31" s="451"/>
      <c r="G31" s="451"/>
      <c r="H31" s="451"/>
      <c r="I31" s="451"/>
      <c r="J31" s="32"/>
      <c r="K31" s="152"/>
      <c r="L31" s="32"/>
      <c r="M31" s="32"/>
      <c r="N31" s="32"/>
      <c r="O31" s="151"/>
      <c r="P31" s="152"/>
      <c r="Q31" s="441" t="s">
        <v>53</v>
      </c>
      <c r="R31" s="441"/>
      <c r="S31" s="336" t="e">
        <f ca="1">+O247</f>
        <v>#VALUE!</v>
      </c>
      <c r="T31" s="335" t="s">
        <v>8</v>
      </c>
      <c r="U31" s="32"/>
      <c r="V31" s="151"/>
      <c r="W31" s="152"/>
      <c r="X31" s="434" t="s">
        <v>304</v>
      </c>
      <c r="Y31" s="434"/>
      <c r="Z31" s="434"/>
      <c r="AA31" s="337">
        <f ca="1">+O270-O271</f>
        <v>0</v>
      </c>
      <c r="AB31" s="338" t="s">
        <v>226</v>
      </c>
      <c r="AC31" s="151"/>
      <c r="AD31" s="149"/>
    </row>
    <row r="32" spans="3:44" ht="15" customHeight="1" x14ac:dyDescent="0.2">
      <c r="C32" s="451"/>
      <c r="D32" s="451"/>
      <c r="E32" s="451"/>
      <c r="F32" s="451"/>
      <c r="G32" s="451"/>
      <c r="H32" s="451"/>
      <c r="I32" s="451"/>
      <c r="J32" s="32"/>
      <c r="K32" s="152"/>
      <c r="L32" s="49" t="s">
        <v>329</v>
      </c>
      <c r="M32" s="32"/>
      <c r="N32" s="32"/>
      <c r="O32" s="151"/>
      <c r="P32" s="152"/>
      <c r="Q32" s="441" t="s">
        <v>320</v>
      </c>
      <c r="R32" s="441"/>
      <c r="S32" s="336" t="e">
        <f ca="1">+O248</f>
        <v>#VALUE!</v>
      </c>
      <c r="T32" s="335" t="s">
        <v>8</v>
      </c>
      <c r="U32" s="32"/>
      <c r="V32" s="151"/>
      <c r="W32" s="152"/>
      <c r="X32" s="434" t="s">
        <v>370</v>
      </c>
      <c r="Y32" s="434"/>
      <c r="Z32" s="434"/>
      <c r="AA32" s="337">
        <f ca="1">+O275-O276</f>
        <v>0</v>
      </c>
      <c r="AB32" s="338" t="s">
        <v>226</v>
      </c>
      <c r="AC32" s="151"/>
      <c r="AD32" s="149"/>
    </row>
    <row r="33" spans="3:30" ht="15" customHeight="1" x14ac:dyDescent="0.2">
      <c r="C33" s="451"/>
      <c r="D33" s="451"/>
      <c r="E33" s="451"/>
      <c r="F33" s="451"/>
      <c r="G33" s="451"/>
      <c r="H33" s="451"/>
      <c r="I33" s="451"/>
      <c r="J33" s="32"/>
      <c r="K33" s="152"/>
      <c r="L33" s="268" t="s">
        <v>312</v>
      </c>
      <c r="M33" s="189" t="s">
        <v>19</v>
      </c>
      <c r="N33" s="32"/>
      <c r="O33" s="151"/>
      <c r="P33" s="152"/>
      <c r="Q33" s="32"/>
      <c r="R33" s="32"/>
      <c r="S33" s="32"/>
      <c r="T33" s="32"/>
      <c r="U33" s="32"/>
      <c r="V33" s="151"/>
      <c r="W33" s="152"/>
      <c r="X33" s="32"/>
      <c r="Y33" s="32"/>
      <c r="Z33" s="32"/>
      <c r="AA33" s="32"/>
      <c r="AB33" s="32"/>
      <c r="AC33" s="151"/>
      <c r="AD33" s="149"/>
    </row>
    <row r="34" spans="3:30" ht="15" customHeight="1" x14ac:dyDescent="0.2">
      <c r="C34" s="451"/>
      <c r="D34" s="451"/>
      <c r="E34" s="451"/>
      <c r="F34" s="451"/>
      <c r="G34" s="451"/>
      <c r="H34" s="451"/>
      <c r="I34" s="451"/>
      <c r="J34" s="32"/>
      <c r="K34" s="152"/>
      <c r="L34" s="32"/>
      <c r="M34" s="32"/>
      <c r="N34" s="32"/>
      <c r="O34" s="151"/>
      <c r="P34" s="152"/>
      <c r="Q34" s="32"/>
      <c r="R34" s="32"/>
      <c r="S34" s="32"/>
      <c r="T34" s="32"/>
      <c r="U34" s="32"/>
      <c r="V34" s="151"/>
      <c r="W34" s="152"/>
      <c r="X34" s="32"/>
      <c r="Y34" s="32"/>
      <c r="Z34" s="32"/>
      <c r="AA34" s="32"/>
      <c r="AB34" s="32"/>
      <c r="AC34" s="151"/>
      <c r="AD34" s="149"/>
    </row>
    <row r="35" spans="3:30" ht="15" customHeight="1" x14ac:dyDescent="0.2">
      <c r="C35" s="451"/>
      <c r="D35" s="451"/>
      <c r="E35" s="451"/>
      <c r="F35" s="451"/>
      <c r="G35" s="451"/>
      <c r="H35" s="451"/>
      <c r="I35" s="451"/>
      <c r="J35" s="32"/>
      <c r="K35" s="152"/>
      <c r="M35" s="282" t="s">
        <v>327</v>
      </c>
      <c r="N35" s="283" t="e">
        <f ca="1">+IF($M$33="No",GSHP!M28,GSHP!M29)</f>
        <v>#N/A</v>
      </c>
      <c r="P35" s="152"/>
      <c r="Q35" s="32"/>
      <c r="R35" s="32"/>
      <c r="S35" s="32"/>
      <c r="T35" s="32"/>
      <c r="U35" s="32"/>
      <c r="V35" s="151"/>
      <c r="W35" s="152"/>
      <c r="X35" s="32"/>
      <c r="Y35" s="32"/>
      <c r="Z35" s="32"/>
      <c r="AA35" s="32"/>
      <c r="AB35" s="32"/>
      <c r="AC35" s="151"/>
      <c r="AD35" s="149"/>
    </row>
    <row r="36" spans="3:30" ht="15" customHeight="1" x14ac:dyDescent="0.2">
      <c r="C36" s="451"/>
      <c r="D36" s="451"/>
      <c r="E36" s="451"/>
      <c r="F36" s="451"/>
      <c r="G36" s="451"/>
      <c r="H36" s="451"/>
      <c r="I36" s="451"/>
      <c r="J36" s="32"/>
      <c r="K36" s="152"/>
      <c r="M36" s="282" t="s">
        <v>73</v>
      </c>
      <c r="N36" s="283" t="e">
        <f ca="1">+GSHP!M30</f>
        <v>#N/A</v>
      </c>
      <c r="P36" s="152"/>
      <c r="Q36" s="32"/>
      <c r="R36" s="32"/>
      <c r="S36" s="32"/>
      <c r="T36" s="32"/>
      <c r="U36" s="32"/>
      <c r="V36" s="151"/>
      <c r="W36" s="152"/>
      <c r="X36" s="32"/>
      <c r="Y36" s="32"/>
      <c r="Z36" s="32"/>
      <c r="AA36" s="32"/>
      <c r="AB36" s="32"/>
      <c r="AC36" s="151"/>
      <c r="AD36" s="149"/>
    </row>
    <row r="37" spans="3:30" ht="15" customHeight="1" x14ac:dyDescent="0.2">
      <c r="C37" s="451"/>
      <c r="D37" s="451"/>
      <c r="E37" s="451"/>
      <c r="F37" s="451"/>
      <c r="G37" s="451"/>
      <c r="H37" s="451"/>
      <c r="I37" s="451"/>
      <c r="J37" s="32"/>
      <c r="K37" s="152"/>
      <c r="L37" s="32"/>
      <c r="M37" s="32"/>
      <c r="N37" s="32"/>
      <c r="O37" s="151"/>
      <c r="P37" s="152"/>
      <c r="Q37" s="32"/>
      <c r="R37" s="32"/>
      <c r="S37" s="32"/>
      <c r="T37" s="32"/>
      <c r="U37" s="32"/>
      <c r="V37" s="151"/>
      <c r="W37" s="152"/>
      <c r="X37" s="32"/>
      <c r="Y37" s="32"/>
      <c r="Z37" s="32"/>
      <c r="AA37" s="32"/>
      <c r="AB37" s="32"/>
      <c r="AC37" s="151"/>
      <c r="AD37" s="149"/>
    </row>
    <row r="38" spans="3:30" ht="15" customHeight="1" x14ac:dyDescent="0.2">
      <c r="C38" s="451"/>
      <c r="D38" s="451"/>
      <c r="E38" s="451"/>
      <c r="F38" s="451"/>
      <c r="G38" s="451"/>
      <c r="H38" s="451"/>
      <c r="I38" s="451"/>
      <c r="J38" s="32"/>
      <c r="K38" s="152"/>
      <c r="L38" s="32"/>
      <c r="M38" s="32"/>
      <c r="N38" s="32"/>
      <c r="O38" s="151"/>
      <c r="P38" s="152"/>
      <c r="Q38" s="32"/>
      <c r="R38" s="32"/>
      <c r="S38" s="32"/>
      <c r="T38" s="32"/>
      <c r="U38" s="32"/>
      <c r="V38" s="151"/>
      <c r="W38" s="152"/>
      <c r="X38" s="32"/>
      <c r="Y38" s="32"/>
      <c r="Z38" s="32"/>
      <c r="AA38" s="32"/>
      <c r="AB38" s="32"/>
      <c r="AC38" s="151"/>
      <c r="AD38" s="149"/>
    </row>
    <row r="39" spans="3:30" ht="15" customHeight="1" x14ac:dyDescent="0.2">
      <c r="C39" s="451"/>
      <c r="D39" s="451"/>
      <c r="E39" s="451"/>
      <c r="F39" s="451"/>
      <c r="G39" s="451"/>
      <c r="H39" s="451"/>
      <c r="I39" s="451"/>
      <c r="J39" s="32"/>
      <c r="K39" s="152"/>
      <c r="L39" s="32"/>
      <c r="M39" s="32"/>
      <c r="N39" s="32"/>
      <c r="O39" s="151"/>
      <c r="P39" s="152"/>
      <c r="Q39" s="32"/>
      <c r="R39" s="32"/>
      <c r="S39" s="32"/>
      <c r="T39" s="32"/>
      <c r="U39" s="32"/>
      <c r="V39" s="151"/>
      <c r="W39" s="152"/>
      <c r="X39" s="32"/>
      <c r="Y39" s="32"/>
      <c r="Z39" s="32"/>
      <c r="AA39" s="32"/>
      <c r="AB39" s="32"/>
      <c r="AC39" s="151"/>
      <c r="AD39" s="149"/>
    </row>
    <row r="40" spans="3:30" ht="15" customHeight="1" x14ac:dyDescent="0.2">
      <c r="C40" s="451"/>
      <c r="D40" s="451"/>
      <c r="E40" s="451"/>
      <c r="F40" s="451"/>
      <c r="G40" s="451"/>
      <c r="H40" s="451"/>
      <c r="I40" s="451"/>
      <c r="J40" s="32"/>
      <c r="K40" s="152"/>
      <c r="L40" s="32"/>
      <c r="M40" s="32"/>
      <c r="N40" s="32"/>
      <c r="O40" s="151"/>
      <c r="P40" s="152"/>
      <c r="Q40" s="32"/>
      <c r="R40" s="32"/>
      <c r="S40" s="32"/>
      <c r="T40" s="32"/>
      <c r="U40" s="32"/>
      <c r="V40" s="151"/>
      <c r="W40" s="152"/>
      <c r="X40" s="32"/>
      <c r="Y40" s="32"/>
      <c r="Z40" s="32"/>
      <c r="AA40" s="32"/>
      <c r="AB40" s="32"/>
      <c r="AC40" s="151"/>
      <c r="AD40" s="149"/>
    </row>
    <row r="41" spans="3:30" ht="15.75" customHeight="1" x14ac:dyDescent="0.2">
      <c r="C41" s="451"/>
      <c r="D41" s="451"/>
      <c r="E41" s="451"/>
      <c r="F41" s="451"/>
      <c r="G41" s="451"/>
      <c r="H41" s="451"/>
      <c r="I41" s="451"/>
      <c r="J41" s="32"/>
      <c r="K41" s="152"/>
      <c r="L41" s="32"/>
      <c r="M41" s="32"/>
      <c r="N41" s="32"/>
      <c r="O41" s="151"/>
      <c r="P41" s="152"/>
      <c r="Q41" s="32"/>
      <c r="R41" s="32"/>
      <c r="S41" s="32"/>
      <c r="T41" s="32"/>
      <c r="U41" s="32"/>
      <c r="V41" s="151"/>
      <c r="W41" s="152"/>
      <c r="X41" s="32"/>
      <c r="Y41" s="32"/>
      <c r="Z41" s="32"/>
      <c r="AA41" s="32"/>
      <c r="AB41" s="32"/>
      <c r="AC41" s="151"/>
      <c r="AD41" s="149"/>
    </row>
    <row r="42" spans="3:30" ht="15" customHeight="1" x14ac:dyDescent="0.2">
      <c r="C42" s="451"/>
      <c r="D42" s="451"/>
      <c r="E42" s="451"/>
      <c r="F42" s="451"/>
      <c r="G42" s="451"/>
      <c r="H42" s="451"/>
      <c r="I42" s="451"/>
      <c r="J42" s="32"/>
      <c r="K42" s="152"/>
      <c r="L42" s="32"/>
      <c r="M42" s="32"/>
      <c r="N42" s="32"/>
      <c r="O42" s="151"/>
      <c r="P42" s="152"/>
      <c r="Q42" s="32"/>
      <c r="R42" s="32"/>
      <c r="S42" s="32"/>
      <c r="T42" s="32"/>
      <c r="U42" s="32"/>
      <c r="V42" s="151"/>
      <c r="W42" s="152"/>
      <c r="X42" s="32"/>
      <c r="Y42" s="32"/>
      <c r="Z42" s="32"/>
      <c r="AA42" s="32"/>
      <c r="AB42" s="32"/>
      <c r="AC42" s="151"/>
      <c r="AD42" s="149"/>
    </row>
    <row r="43" spans="3:30" ht="15" customHeight="1" x14ac:dyDescent="0.2">
      <c r="C43" s="451"/>
      <c r="D43" s="451"/>
      <c r="E43" s="451"/>
      <c r="F43" s="451"/>
      <c r="G43" s="451"/>
      <c r="H43" s="451"/>
      <c r="I43" s="451"/>
      <c r="J43" s="32"/>
      <c r="K43" s="152"/>
      <c r="L43" s="32"/>
      <c r="M43" s="32"/>
      <c r="N43" s="32"/>
      <c r="O43" s="151"/>
      <c r="P43" s="152"/>
      <c r="Q43" s="32"/>
      <c r="R43" s="32"/>
      <c r="S43" s="32"/>
      <c r="T43" s="32"/>
      <c r="U43" s="32"/>
      <c r="V43" s="151"/>
      <c r="W43" s="152"/>
      <c r="X43" s="32"/>
      <c r="Y43" s="32"/>
      <c r="Z43" s="32"/>
      <c r="AA43" s="32"/>
      <c r="AB43" s="32"/>
      <c r="AC43" s="151"/>
      <c r="AD43" s="149"/>
    </row>
    <row r="44" spans="3:30" ht="15" customHeight="1" x14ac:dyDescent="0.2">
      <c r="C44" s="451"/>
      <c r="D44" s="451"/>
      <c r="E44" s="451"/>
      <c r="F44" s="451"/>
      <c r="G44" s="451"/>
      <c r="H44" s="451"/>
      <c r="I44" s="451"/>
      <c r="J44" s="32"/>
      <c r="K44" s="152"/>
      <c r="L44" s="32"/>
      <c r="M44" s="32"/>
      <c r="N44" s="32"/>
      <c r="O44" s="151"/>
      <c r="P44" s="152"/>
      <c r="Q44" s="32"/>
      <c r="R44" s="32"/>
      <c r="S44" s="32"/>
      <c r="T44" s="32"/>
      <c r="U44" s="32"/>
      <c r="V44" s="151"/>
      <c r="W44" s="152"/>
      <c r="X44" s="32"/>
      <c r="Y44" s="32"/>
      <c r="Z44" s="32"/>
      <c r="AA44" s="32"/>
      <c r="AB44" s="32"/>
      <c r="AC44" s="151"/>
      <c r="AD44" s="149"/>
    </row>
    <row r="45" spans="3:30" ht="15" customHeight="1" x14ac:dyDescent="0.2">
      <c r="C45" s="451"/>
      <c r="D45" s="451"/>
      <c r="E45" s="451"/>
      <c r="F45" s="451"/>
      <c r="G45" s="451"/>
      <c r="H45" s="451"/>
      <c r="I45" s="451"/>
      <c r="J45" s="32"/>
      <c r="K45" s="152"/>
      <c r="L45" s="32"/>
      <c r="M45" s="32"/>
      <c r="N45" s="32"/>
      <c r="O45" s="151"/>
      <c r="P45" s="152"/>
      <c r="Q45" s="32"/>
      <c r="R45" s="32"/>
      <c r="S45" s="32"/>
      <c r="T45" s="32"/>
      <c r="U45" s="32"/>
      <c r="V45" s="151"/>
      <c r="W45" s="152"/>
      <c r="X45" s="32"/>
      <c r="Y45" s="32"/>
      <c r="Z45" s="32"/>
      <c r="AA45" s="32"/>
      <c r="AB45" s="32"/>
      <c r="AC45" s="151"/>
      <c r="AD45" s="149"/>
    </row>
    <row r="46" spans="3:30" ht="15" customHeight="1" x14ac:dyDescent="0.2">
      <c r="C46" s="451"/>
      <c r="D46" s="451"/>
      <c r="E46" s="451"/>
      <c r="F46" s="451"/>
      <c r="G46" s="451"/>
      <c r="H46" s="451"/>
      <c r="I46" s="451"/>
      <c r="J46" s="32"/>
      <c r="K46" s="152"/>
      <c r="L46" s="32"/>
      <c r="M46" s="32"/>
      <c r="N46" s="32"/>
      <c r="O46" s="151"/>
      <c r="P46" s="152"/>
      <c r="Q46" s="32"/>
      <c r="R46" s="32"/>
      <c r="S46" s="32"/>
      <c r="T46" s="32"/>
      <c r="U46" s="32"/>
      <c r="V46" s="151"/>
      <c r="W46" s="152"/>
      <c r="X46" s="32"/>
      <c r="Y46" s="32"/>
      <c r="Z46" s="32"/>
      <c r="AA46" s="32"/>
      <c r="AB46" s="32"/>
      <c r="AC46" s="151"/>
      <c r="AD46" s="149"/>
    </row>
    <row r="47" spans="3:30" ht="15" customHeight="1" x14ac:dyDescent="0.2">
      <c r="C47" s="451"/>
      <c r="D47" s="451"/>
      <c r="E47" s="451"/>
      <c r="F47" s="451"/>
      <c r="G47" s="451"/>
      <c r="H47" s="451"/>
      <c r="I47" s="451"/>
      <c r="J47" s="32"/>
      <c r="K47" s="152"/>
      <c r="L47" s="32"/>
      <c r="M47" s="32"/>
      <c r="N47" s="32"/>
      <c r="O47" s="151"/>
      <c r="P47" s="152"/>
      <c r="Q47" s="32"/>
      <c r="R47" s="32"/>
      <c r="S47" s="32"/>
      <c r="T47" s="32"/>
      <c r="U47" s="32"/>
      <c r="V47" s="151"/>
      <c r="W47" s="152"/>
      <c r="X47" s="32"/>
      <c r="Y47" s="32"/>
      <c r="Z47" s="32"/>
      <c r="AA47" s="32"/>
      <c r="AB47" s="32"/>
      <c r="AC47" s="151"/>
      <c r="AD47" s="149"/>
    </row>
    <row r="48" spans="3:30" ht="15" customHeight="1" x14ac:dyDescent="0.2">
      <c r="C48" s="451"/>
      <c r="D48" s="451"/>
      <c r="E48" s="451"/>
      <c r="F48" s="451"/>
      <c r="G48" s="451"/>
      <c r="H48" s="451"/>
      <c r="I48" s="451"/>
      <c r="J48" s="32"/>
      <c r="K48" s="152"/>
      <c r="L48" s="32"/>
      <c r="M48" s="32"/>
      <c r="N48" s="32"/>
      <c r="O48" s="151"/>
      <c r="P48" s="152"/>
      <c r="Q48" s="32"/>
      <c r="R48" s="32"/>
      <c r="S48" s="32"/>
      <c r="T48" s="32"/>
      <c r="U48" s="32"/>
      <c r="V48" s="151"/>
      <c r="W48" s="152"/>
      <c r="X48" s="32"/>
      <c r="Y48" s="32"/>
      <c r="Z48" s="32"/>
      <c r="AA48" s="32"/>
      <c r="AB48" s="32"/>
      <c r="AC48" s="151"/>
      <c r="AD48" s="149"/>
    </row>
    <row r="49" spans="1:57" ht="15" customHeight="1" thickBot="1" x14ac:dyDescent="0.25">
      <c r="C49" s="451"/>
      <c r="D49" s="451"/>
      <c r="E49" s="451"/>
      <c r="F49" s="451"/>
      <c r="G49" s="451"/>
      <c r="H49" s="451"/>
      <c r="I49" s="451"/>
      <c r="J49" s="32"/>
      <c r="K49" s="284"/>
      <c r="L49" s="219"/>
      <c r="M49" s="219"/>
      <c r="N49" s="219"/>
      <c r="O49" s="220"/>
      <c r="P49" s="284"/>
      <c r="Q49" s="219"/>
      <c r="R49" s="219"/>
      <c r="S49" s="219"/>
      <c r="T49" s="219"/>
      <c r="U49" s="219"/>
      <c r="V49" s="220"/>
      <c r="W49" s="284"/>
      <c r="X49" s="219"/>
      <c r="Y49" s="219"/>
      <c r="Z49" s="219"/>
      <c r="AA49" s="219"/>
      <c r="AB49" s="219"/>
      <c r="AC49" s="220"/>
      <c r="AD49" s="149"/>
    </row>
    <row r="50" spans="1:57" ht="15" customHeight="1" thickBot="1" x14ac:dyDescent="0.25">
      <c r="C50" s="452"/>
      <c r="D50" s="452"/>
      <c r="E50" s="452"/>
      <c r="F50" s="452"/>
      <c r="G50" s="452"/>
      <c r="H50" s="452"/>
      <c r="I50" s="452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50"/>
    </row>
    <row r="53" spans="1:57" s="144" customFormat="1" ht="24.75" hidden="1" customHeight="1" x14ac:dyDescent="0.2">
      <c r="L53" s="145" t="s">
        <v>189</v>
      </c>
    </row>
    <row r="54" spans="1:57" s="144" customFormat="1" ht="15.75" hidden="1" x14ac:dyDescent="0.2">
      <c r="A54" s="145"/>
    </row>
    <row r="55" spans="1:57" s="272" customFormat="1" ht="15.75" hidden="1" x14ac:dyDescent="0.2">
      <c r="A55" s="271"/>
    </row>
    <row r="56" spans="1:57" ht="25.5" hidden="1" x14ac:dyDescent="0.2">
      <c r="F56" s="273" t="s">
        <v>331</v>
      </c>
      <c r="G56" s="48"/>
      <c r="H56" s="48"/>
      <c r="I56" s="48"/>
      <c r="J56" s="48"/>
      <c r="K56" s="48"/>
      <c r="L56" s="154" t="s">
        <v>108</v>
      </c>
      <c r="M56" s="155" t="s">
        <v>169</v>
      </c>
      <c r="N56" s="156" t="s">
        <v>7</v>
      </c>
      <c r="P56" s="10"/>
    </row>
    <row r="57" spans="1:57" ht="16.5" hidden="1" customHeight="1" x14ac:dyDescent="0.2"/>
    <row r="58" spans="1:57" s="15" customFormat="1" hidden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M58" s="15" t="s">
        <v>1</v>
      </c>
      <c r="N58" s="15" t="s">
        <v>2</v>
      </c>
      <c r="O58" s="17" t="s">
        <v>3</v>
      </c>
      <c r="P58" s="17"/>
      <c r="Q58" s="15">
        <v>0</v>
      </c>
      <c r="R58" s="18">
        <v>1</v>
      </c>
      <c r="S58" s="18">
        <v>2</v>
      </c>
      <c r="T58" s="18">
        <v>3</v>
      </c>
      <c r="U58" s="18">
        <v>4</v>
      </c>
      <c r="V58" s="18">
        <v>5</v>
      </c>
      <c r="W58" s="18">
        <v>6</v>
      </c>
      <c r="X58" s="18">
        <v>7</v>
      </c>
      <c r="Y58" s="18">
        <v>8</v>
      </c>
      <c r="Z58" s="18">
        <v>9</v>
      </c>
      <c r="AA58" s="18">
        <v>10</v>
      </c>
      <c r="AB58" s="18">
        <v>11</v>
      </c>
      <c r="AC58" s="18">
        <v>12</v>
      </c>
      <c r="AD58" s="18">
        <v>13</v>
      </c>
      <c r="AE58" s="18">
        <v>14</v>
      </c>
      <c r="AF58" s="18">
        <v>15</v>
      </c>
      <c r="AG58" s="18">
        <v>16</v>
      </c>
      <c r="AH58" s="18">
        <v>17</v>
      </c>
      <c r="AI58" s="18">
        <v>18</v>
      </c>
      <c r="AJ58" s="18">
        <v>19</v>
      </c>
      <c r="AK58" s="18">
        <v>20</v>
      </c>
      <c r="AL58" s="18">
        <v>21</v>
      </c>
      <c r="AM58" s="18">
        <v>22</v>
      </c>
      <c r="AN58" s="18">
        <v>23</v>
      </c>
      <c r="AO58" s="18">
        <v>24</v>
      </c>
      <c r="AP58" s="18">
        <v>25</v>
      </c>
      <c r="AQ58" s="18">
        <v>26</v>
      </c>
      <c r="AR58" s="18">
        <f>+AQ58+1</f>
        <v>27</v>
      </c>
      <c r="AS58" s="18">
        <f t="shared" ref="AS58:BE58" si="0">+AR58+1</f>
        <v>28</v>
      </c>
      <c r="AT58" s="18">
        <f t="shared" si="0"/>
        <v>29</v>
      </c>
      <c r="AU58" s="18">
        <f t="shared" si="0"/>
        <v>30</v>
      </c>
      <c r="AV58" s="18">
        <f t="shared" si="0"/>
        <v>31</v>
      </c>
      <c r="AW58" s="18">
        <f t="shared" si="0"/>
        <v>32</v>
      </c>
      <c r="AX58" s="18">
        <f>+AW58+1</f>
        <v>33</v>
      </c>
      <c r="AY58" s="18">
        <f t="shared" si="0"/>
        <v>34</v>
      </c>
      <c r="AZ58" s="18">
        <f t="shared" si="0"/>
        <v>35</v>
      </c>
      <c r="BA58" s="18">
        <f t="shared" si="0"/>
        <v>36</v>
      </c>
      <c r="BB58" s="18">
        <f t="shared" si="0"/>
        <v>37</v>
      </c>
      <c r="BC58" s="18">
        <f t="shared" si="0"/>
        <v>38</v>
      </c>
      <c r="BD58" s="18">
        <f t="shared" si="0"/>
        <v>39</v>
      </c>
      <c r="BE58" s="18">
        <f t="shared" si="0"/>
        <v>40</v>
      </c>
    </row>
    <row r="59" spans="1:57" s="1" customFormat="1" hidden="1" outlineLevel="1" x14ac:dyDescent="0.2">
      <c r="A59" s="3" t="s">
        <v>85</v>
      </c>
      <c r="C59" s="3"/>
    </row>
    <row r="60" spans="1:57" s="13" customFormat="1" ht="14.25" hidden="1" customHeight="1" outlineLevel="1" thickBot="1" x14ac:dyDescent="0.3">
      <c r="M60" s="20"/>
      <c r="N60" s="20"/>
      <c r="O60" s="66"/>
      <c r="R60" s="67"/>
      <c r="S60" s="21"/>
    </row>
    <row r="61" spans="1:57" s="24" customFormat="1" ht="14.25" hidden="1" customHeight="1" outlineLevel="1" thickTop="1" thickBot="1" x14ac:dyDescent="0.3">
      <c r="B61" s="24" t="s">
        <v>46</v>
      </c>
      <c r="M61" s="25"/>
      <c r="N61" s="25"/>
      <c r="O61" s="50"/>
      <c r="R61" s="51"/>
      <c r="S61" s="26"/>
    </row>
    <row r="62" spans="1:57" s="10" customFormat="1" ht="14.25" hidden="1" customHeight="1" outlineLevel="1" thickTop="1" x14ac:dyDescent="0.25">
      <c r="B62" s="27"/>
      <c r="C62" s="10" t="s">
        <v>11</v>
      </c>
      <c r="M62" s="29" t="s">
        <v>7</v>
      </c>
      <c r="N62" s="29" t="s">
        <v>8</v>
      </c>
      <c r="O62" s="133" t="e">
        <f>+VLOOKUP($N$14,Loc_Dep_Param,Constant_input!D6,0)</f>
        <v>#N/A</v>
      </c>
      <c r="S62" s="46"/>
    </row>
    <row r="63" spans="1:57" s="10" customFormat="1" ht="14.25" hidden="1" customHeight="1" outlineLevel="1" x14ac:dyDescent="0.2">
      <c r="B63" s="27"/>
      <c r="C63" s="47" t="s">
        <v>27</v>
      </c>
      <c r="D63" s="47"/>
      <c r="F63" s="47"/>
      <c r="G63" s="47"/>
      <c r="H63" s="7"/>
      <c r="I63" s="7"/>
      <c r="J63" s="7"/>
      <c r="K63" s="7"/>
      <c r="M63" s="29" t="s">
        <v>7</v>
      </c>
      <c r="N63" s="8" t="s">
        <v>8</v>
      </c>
      <c r="O63" s="133">
        <f>+IF(UserType="Person",VLOOKUP($N$14,Loc_Dep_Param,Constant_input!E6,0),0)</f>
        <v>0</v>
      </c>
      <c r="P63" s="19"/>
      <c r="S63" s="46"/>
    </row>
    <row r="64" spans="1:57" s="10" customFormat="1" ht="14.25" hidden="1" customHeight="1" outlineLevel="1" x14ac:dyDescent="0.2">
      <c r="B64" s="27"/>
      <c r="C64" s="47" t="s">
        <v>166</v>
      </c>
      <c r="D64" s="47"/>
      <c r="F64" s="47"/>
      <c r="G64" s="47"/>
      <c r="H64" s="7"/>
      <c r="I64" s="7"/>
      <c r="J64" s="7"/>
      <c r="K64" s="7"/>
      <c r="M64" s="29" t="s">
        <v>7</v>
      </c>
      <c r="N64" s="8" t="s">
        <v>8</v>
      </c>
      <c r="O64" s="133">
        <f>+IF(UserType="Corporation",AQ15,0)</f>
        <v>0</v>
      </c>
      <c r="P64" s="19"/>
      <c r="S64" s="46"/>
    </row>
    <row r="65" spans="2:60" s="10" customFormat="1" ht="14.25" hidden="1" customHeight="1" outlineLevel="1" x14ac:dyDescent="0.2">
      <c r="B65" s="27"/>
      <c r="C65" s="47" t="s">
        <v>165</v>
      </c>
      <c r="D65" s="47"/>
      <c r="F65" s="47"/>
      <c r="G65" s="47"/>
      <c r="H65" s="7"/>
      <c r="I65" s="7"/>
      <c r="J65" s="7"/>
      <c r="K65" s="7"/>
      <c r="M65" s="29" t="s">
        <v>7</v>
      </c>
      <c r="N65" s="8" t="s">
        <v>8</v>
      </c>
      <c r="O65" s="133">
        <f>+IF(UserType="Corporation",AQ16,0)</f>
        <v>0</v>
      </c>
      <c r="P65" s="19"/>
      <c r="S65" s="46"/>
    </row>
    <row r="66" spans="2:60" s="10" customFormat="1" ht="14.25" hidden="1" customHeight="1" outlineLevel="1" x14ac:dyDescent="0.2">
      <c r="B66" s="27"/>
      <c r="C66" s="47" t="s">
        <v>110</v>
      </c>
      <c r="D66" s="47"/>
      <c r="F66" s="47"/>
      <c r="G66" s="47"/>
      <c r="H66" s="7"/>
      <c r="I66" s="7"/>
      <c r="J66" s="7"/>
      <c r="K66" s="7"/>
      <c r="M66" s="29" t="s">
        <v>7</v>
      </c>
      <c r="N66" s="8" t="s">
        <v>8</v>
      </c>
      <c r="O66" s="133">
        <f>+IF(UserType="Corporation",AQ17,0)</f>
        <v>0</v>
      </c>
      <c r="P66" s="19"/>
      <c r="S66" s="46"/>
    </row>
    <row r="67" spans="2:60" s="10" customFormat="1" ht="14.25" hidden="1" customHeight="1" outlineLevel="1" x14ac:dyDescent="0.2">
      <c r="B67" s="27"/>
      <c r="C67" s="47" t="s">
        <v>86</v>
      </c>
      <c r="D67" s="47"/>
      <c r="F67" s="47"/>
      <c r="G67" s="47"/>
      <c r="H67" s="7"/>
      <c r="I67" s="7"/>
      <c r="J67" s="7"/>
      <c r="K67" s="7"/>
      <c r="M67" s="29" t="s">
        <v>7</v>
      </c>
      <c r="N67" s="8" t="s">
        <v>28</v>
      </c>
      <c r="O67" s="159">
        <f>+IF(UserType="Corporation",AQ18,0)</f>
        <v>0</v>
      </c>
      <c r="P67" s="19"/>
      <c r="S67" s="46"/>
    </row>
    <row r="68" spans="2:60" s="10" customFormat="1" ht="14.25" hidden="1" customHeight="1" outlineLevel="1" x14ac:dyDescent="0.25">
      <c r="B68" s="27"/>
      <c r="C68" s="10" t="s">
        <v>111</v>
      </c>
      <c r="M68" s="29" t="s">
        <v>5</v>
      </c>
      <c r="N68" s="29" t="s">
        <v>8</v>
      </c>
      <c r="O68" s="90">
        <f>+(1-DebtFract)*ReqReturn+(DebtFract*LoanIR)*(1-TR)</f>
        <v>0</v>
      </c>
      <c r="S68" s="46"/>
    </row>
    <row r="69" spans="2:60" s="10" customFormat="1" ht="14.25" hidden="1" customHeight="1" outlineLevel="1" x14ac:dyDescent="0.25">
      <c r="B69" s="27"/>
      <c r="C69" s="10" t="s">
        <v>163</v>
      </c>
      <c r="M69" s="29" t="s">
        <v>7</v>
      </c>
      <c r="N69" s="29" t="s">
        <v>28</v>
      </c>
      <c r="O69" s="132">
        <f>+$AQ$12</f>
        <v>20</v>
      </c>
      <c r="S69" s="46"/>
    </row>
    <row r="70" spans="2:60" s="10" customFormat="1" ht="14.25" hidden="1" customHeight="1" outlineLevel="1" x14ac:dyDescent="0.25">
      <c r="B70" s="27"/>
      <c r="C70" s="10" t="s">
        <v>309</v>
      </c>
      <c r="M70" s="29" t="s">
        <v>7</v>
      </c>
      <c r="N70" s="29" t="s">
        <v>28</v>
      </c>
      <c r="O70" s="132">
        <f>+IF(AQ13&gt;AQ12,AQ12,AQ13)</f>
        <v>20</v>
      </c>
      <c r="S70" s="46"/>
    </row>
    <row r="71" spans="2:60" s="10" customFormat="1" ht="14.25" hidden="1" customHeight="1" outlineLevel="1" thickBot="1" x14ac:dyDescent="0.25">
      <c r="B71" s="27"/>
      <c r="C71" s="47"/>
      <c r="D71" s="47"/>
      <c r="F71" s="47"/>
      <c r="G71" s="47"/>
      <c r="H71" s="7"/>
      <c r="I71" s="7"/>
      <c r="J71" s="7"/>
      <c r="K71" s="7"/>
      <c r="M71" s="29"/>
      <c r="N71" s="8"/>
      <c r="O71" s="19"/>
      <c r="P71" s="19"/>
      <c r="S71" s="46"/>
    </row>
    <row r="72" spans="2:60" s="24" customFormat="1" ht="14.25" hidden="1" customHeight="1" outlineLevel="1" thickTop="1" thickBot="1" x14ac:dyDescent="0.3">
      <c r="B72" s="24" t="s">
        <v>168</v>
      </c>
      <c r="M72" s="25"/>
      <c r="N72" s="25"/>
      <c r="O72" s="50"/>
      <c r="R72" s="51"/>
      <c r="S72" s="26"/>
    </row>
    <row r="73" spans="2:60" s="7" customFormat="1" ht="14.25" hidden="1" customHeight="1" outlineLevel="1" thickTop="1" x14ac:dyDescent="0.25">
      <c r="B73" s="27"/>
      <c r="C73" s="7" t="s">
        <v>43</v>
      </c>
      <c r="F73" s="28"/>
      <c r="G73" s="28"/>
      <c r="I73" s="28"/>
      <c r="M73" s="29" t="s">
        <v>5</v>
      </c>
      <c r="N73" s="8" t="s">
        <v>44</v>
      </c>
      <c r="O73" s="64"/>
      <c r="P73" s="65"/>
      <c r="Q73" s="13"/>
      <c r="R73" s="45">
        <f>+O74</f>
        <v>0</v>
      </c>
      <c r="S73" s="45">
        <f t="shared" ref="S73:BE73" si="1">+R73*(1+$O$75)</f>
        <v>0</v>
      </c>
      <c r="T73" s="45">
        <f t="shared" si="1"/>
        <v>0</v>
      </c>
      <c r="U73" s="45">
        <f t="shared" si="1"/>
        <v>0</v>
      </c>
      <c r="V73" s="45">
        <f t="shared" si="1"/>
        <v>0</v>
      </c>
      <c r="W73" s="45">
        <f t="shared" si="1"/>
        <v>0</v>
      </c>
      <c r="X73" s="45">
        <f t="shared" si="1"/>
        <v>0</v>
      </c>
      <c r="Y73" s="45">
        <f t="shared" si="1"/>
        <v>0</v>
      </c>
      <c r="Z73" s="45">
        <f t="shared" si="1"/>
        <v>0</v>
      </c>
      <c r="AA73" s="45">
        <f t="shared" si="1"/>
        <v>0</v>
      </c>
      <c r="AB73" s="45">
        <f t="shared" si="1"/>
        <v>0</v>
      </c>
      <c r="AC73" s="45">
        <f t="shared" si="1"/>
        <v>0</v>
      </c>
      <c r="AD73" s="45">
        <f t="shared" si="1"/>
        <v>0</v>
      </c>
      <c r="AE73" s="45">
        <f t="shared" si="1"/>
        <v>0</v>
      </c>
      <c r="AF73" s="45">
        <f t="shared" si="1"/>
        <v>0</v>
      </c>
      <c r="AG73" s="45">
        <f t="shared" si="1"/>
        <v>0</v>
      </c>
      <c r="AH73" s="45">
        <f t="shared" si="1"/>
        <v>0</v>
      </c>
      <c r="AI73" s="45">
        <f t="shared" si="1"/>
        <v>0</v>
      </c>
      <c r="AJ73" s="45">
        <f t="shared" si="1"/>
        <v>0</v>
      </c>
      <c r="AK73" s="45">
        <f t="shared" si="1"/>
        <v>0</v>
      </c>
      <c r="AL73" s="45">
        <f t="shared" si="1"/>
        <v>0</v>
      </c>
      <c r="AM73" s="45">
        <f t="shared" si="1"/>
        <v>0</v>
      </c>
      <c r="AN73" s="45">
        <f t="shared" si="1"/>
        <v>0</v>
      </c>
      <c r="AO73" s="45">
        <f t="shared" si="1"/>
        <v>0</v>
      </c>
      <c r="AP73" s="45">
        <f t="shared" si="1"/>
        <v>0</v>
      </c>
      <c r="AQ73" s="45">
        <f t="shared" si="1"/>
        <v>0</v>
      </c>
      <c r="AR73" s="45">
        <f t="shared" si="1"/>
        <v>0</v>
      </c>
      <c r="AS73" s="45">
        <f t="shared" si="1"/>
        <v>0</v>
      </c>
      <c r="AT73" s="45">
        <f t="shared" si="1"/>
        <v>0</v>
      </c>
      <c r="AU73" s="45">
        <f t="shared" si="1"/>
        <v>0</v>
      </c>
      <c r="AV73" s="45">
        <f t="shared" si="1"/>
        <v>0</v>
      </c>
      <c r="AW73" s="45">
        <f t="shared" si="1"/>
        <v>0</v>
      </c>
      <c r="AX73" s="45">
        <f>+AW73*(1+$O$75)</f>
        <v>0</v>
      </c>
      <c r="AY73" s="45">
        <f t="shared" si="1"/>
        <v>0</v>
      </c>
      <c r="AZ73" s="45">
        <f t="shared" si="1"/>
        <v>0</v>
      </c>
      <c r="BA73" s="45">
        <f t="shared" si="1"/>
        <v>0</v>
      </c>
      <c r="BB73" s="45">
        <f t="shared" si="1"/>
        <v>0</v>
      </c>
      <c r="BC73" s="45">
        <f t="shared" si="1"/>
        <v>0</v>
      </c>
      <c r="BD73" s="45">
        <f t="shared" si="1"/>
        <v>0</v>
      </c>
      <c r="BE73" s="45">
        <f t="shared" si="1"/>
        <v>0</v>
      </c>
      <c r="BF73" s="19"/>
      <c r="BG73" s="19"/>
      <c r="BH73" s="19"/>
    </row>
    <row r="74" spans="2:60" s="10" customFormat="1" ht="14.25" hidden="1" customHeight="1" outlineLevel="1" x14ac:dyDescent="0.2">
      <c r="B74" s="27"/>
      <c r="D74" s="47" t="s">
        <v>51</v>
      </c>
      <c r="F74" s="47"/>
      <c r="G74" s="47"/>
      <c r="H74" s="7"/>
      <c r="I74" s="7"/>
      <c r="J74" s="7"/>
      <c r="K74" s="7"/>
      <c r="M74" s="29" t="s">
        <v>7</v>
      </c>
      <c r="N74" s="8" t="s">
        <v>44</v>
      </c>
      <c r="O74" s="134">
        <f>+IF(T9="Electricity",T10,T18)</f>
        <v>0</v>
      </c>
      <c r="P74" s="19"/>
      <c r="S74" s="46"/>
    </row>
    <row r="75" spans="2:60" s="10" customFormat="1" ht="14.25" hidden="1" customHeight="1" outlineLevel="1" x14ac:dyDescent="0.2">
      <c r="B75" s="27"/>
      <c r="D75" s="47" t="s">
        <v>104</v>
      </c>
      <c r="F75" s="47"/>
      <c r="G75" s="47"/>
      <c r="H75" s="7"/>
      <c r="I75" s="7"/>
      <c r="J75" s="7"/>
      <c r="K75" s="7"/>
      <c r="M75" s="29" t="s">
        <v>7</v>
      </c>
      <c r="N75" s="8" t="s">
        <v>8</v>
      </c>
      <c r="O75" s="133">
        <f>+IF(T9="Electricity",T11,T19)</f>
        <v>0</v>
      </c>
      <c r="P75" s="19"/>
      <c r="S75" s="46"/>
    </row>
    <row r="76" spans="2:60" s="10" customFormat="1" ht="14.25" hidden="1" customHeight="1" outlineLevel="1" x14ac:dyDescent="0.2">
      <c r="B76" s="27"/>
      <c r="C76" s="47" t="s">
        <v>121</v>
      </c>
      <c r="F76" s="47"/>
      <c r="G76" s="47"/>
      <c r="H76" s="7"/>
      <c r="I76" s="7"/>
      <c r="J76" s="7"/>
      <c r="K76" s="7"/>
      <c r="M76" s="29" t="s">
        <v>7</v>
      </c>
      <c r="N76" s="8" t="s">
        <v>122</v>
      </c>
      <c r="O76" s="134" t="e">
        <f>+VLOOKUP($N$14,Loc_Dep_Param,Constant_input!H6,0)</f>
        <v>#N/A</v>
      </c>
      <c r="P76" s="19"/>
      <c r="S76" s="46"/>
    </row>
    <row r="77" spans="2:60" s="10" customFormat="1" ht="14.25" hidden="1" customHeight="1" outlineLevel="1" x14ac:dyDescent="0.2">
      <c r="B77" s="27"/>
      <c r="C77" s="47"/>
      <c r="F77" s="47"/>
      <c r="G77" s="47"/>
      <c r="H77" s="7"/>
      <c r="I77" s="7"/>
      <c r="J77" s="7"/>
      <c r="K77" s="7"/>
      <c r="M77" s="29"/>
      <c r="N77" s="8"/>
      <c r="O77" s="19"/>
      <c r="P77" s="19"/>
      <c r="S77" s="46"/>
    </row>
    <row r="78" spans="2:60" s="7" customFormat="1" ht="14.25" hidden="1" customHeight="1" outlineLevel="1" x14ac:dyDescent="0.25">
      <c r="B78" s="27"/>
      <c r="C78" s="7" t="s">
        <v>47</v>
      </c>
      <c r="F78" s="28"/>
      <c r="G78" s="28"/>
      <c r="I78" s="28"/>
      <c r="M78" s="29" t="s">
        <v>5</v>
      </c>
      <c r="N78" s="8" t="s">
        <v>49</v>
      </c>
      <c r="O78" s="64"/>
      <c r="P78" s="65"/>
      <c r="Q78" s="13"/>
      <c r="R78" s="45">
        <f>+O79</f>
        <v>0</v>
      </c>
      <c r="S78" s="45">
        <f t="shared" ref="S78:BE78" si="2">+R78*(1+$O$82)</f>
        <v>0</v>
      </c>
      <c r="T78" s="45">
        <f t="shared" si="2"/>
        <v>0</v>
      </c>
      <c r="U78" s="45">
        <f t="shared" si="2"/>
        <v>0</v>
      </c>
      <c r="V78" s="45">
        <f t="shared" si="2"/>
        <v>0</v>
      </c>
      <c r="W78" s="45">
        <f t="shared" si="2"/>
        <v>0</v>
      </c>
      <c r="X78" s="45">
        <f t="shared" si="2"/>
        <v>0</v>
      </c>
      <c r="Y78" s="45">
        <f t="shared" si="2"/>
        <v>0</v>
      </c>
      <c r="Z78" s="45">
        <f t="shared" si="2"/>
        <v>0</v>
      </c>
      <c r="AA78" s="45">
        <f t="shared" si="2"/>
        <v>0</v>
      </c>
      <c r="AB78" s="45">
        <f t="shared" si="2"/>
        <v>0</v>
      </c>
      <c r="AC78" s="45">
        <f t="shared" si="2"/>
        <v>0</v>
      </c>
      <c r="AD78" s="45">
        <f t="shared" si="2"/>
        <v>0</v>
      </c>
      <c r="AE78" s="45">
        <f t="shared" si="2"/>
        <v>0</v>
      </c>
      <c r="AF78" s="45">
        <f t="shared" si="2"/>
        <v>0</v>
      </c>
      <c r="AG78" s="45">
        <f t="shared" si="2"/>
        <v>0</v>
      </c>
      <c r="AH78" s="45">
        <f t="shared" si="2"/>
        <v>0</v>
      </c>
      <c r="AI78" s="45">
        <f t="shared" si="2"/>
        <v>0</v>
      </c>
      <c r="AJ78" s="45">
        <f t="shared" si="2"/>
        <v>0</v>
      </c>
      <c r="AK78" s="45">
        <f t="shared" si="2"/>
        <v>0</v>
      </c>
      <c r="AL78" s="45">
        <f t="shared" si="2"/>
        <v>0</v>
      </c>
      <c r="AM78" s="45">
        <f t="shared" si="2"/>
        <v>0</v>
      </c>
      <c r="AN78" s="45">
        <f t="shared" si="2"/>
        <v>0</v>
      </c>
      <c r="AO78" s="45">
        <f t="shared" si="2"/>
        <v>0</v>
      </c>
      <c r="AP78" s="45">
        <f t="shared" si="2"/>
        <v>0</v>
      </c>
      <c r="AQ78" s="45">
        <f t="shared" si="2"/>
        <v>0</v>
      </c>
      <c r="AR78" s="45">
        <f t="shared" si="2"/>
        <v>0</v>
      </c>
      <c r="AS78" s="45">
        <f t="shared" si="2"/>
        <v>0</v>
      </c>
      <c r="AT78" s="45">
        <f t="shared" si="2"/>
        <v>0</v>
      </c>
      <c r="AU78" s="45">
        <f t="shared" si="2"/>
        <v>0</v>
      </c>
      <c r="AV78" s="45">
        <f t="shared" si="2"/>
        <v>0</v>
      </c>
      <c r="AW78" s="45">
        <f t="shared" si="2"/>
        <v>0</v>
      </c>
      <c r="AX78" s="45">
        <f>+AW78*(1+$O$82)</f>
        <v>0</v>
      </c>
      <c r="AY78" s="45">
        <f t="shared" si="2"/>
        <v>0</v>
      </c>
      <c r="AZ78" s="45">
        <f t="shared" si="2"/>
        <v>0</v>
      </c>
      <c r="BA78" s="45">
        <f t="shared" si="2"/>
        <v>0</v>
      </c>
      <c r="BB78" s="45">
        <f t="shared" si="2"/>
        <v>0</v>
      </c>
      <c r="BC78" s="45">
        <f t="shared" si="2"/>
        <v>0</v>
      </c>
      <c r="BD78" s="45">
        <f t="shared" si="2"/>
        <v>0</v>
      </c>
      <c r="BE78" s="45">
        <f t="shared" si="2"/>
        <v>0</v>
      </c>
      <c r="BF78" s="19"/>
      <c r="BG78" s="19"/>
      <c r="BH78" s="19"/>
    </row>
    <row r="79" spans="2:60" s="10" customFormat="1" ht="14.25" hidden="1" customHeight="1" outlineLevel="1" x14ac:dyDescent="0.2">
      <c r="B79" s="27"/>
      <c r="D79" s="47" t="s">
        <v>52</v>
      </c>
      <c r="F79" s="47"/>
      <c r="G79" s="47"/>
      <c r="H79" s="7"/>
      <c r="I79" s="7"/>
      <c r="J79" s="7"/>
      <c r="K79" s="7"/>
      <c r="M79" s="29" t="s">
        <v>5</v>
      </c>
      <c r="N79" s="8" t="s">
        <v>49</v>
      </c>
      <c r="O79" s="72">
        <f>+O80/O81</f>
        <v>0</v>
      </c>
      <c r="P79" s="19"/>
      <c r="S79" s="46"/>
    </row>
    <row r="80" spans="2:60" s="10" customFormat="1" ht="14.25" hidden="1" customHeight="1" outlineLevel="1" x14ac:dyDescent="0.2">
      <c r="B80" s="27"/>
      <c r="E80" s="47" t="s">
        <v>47</v>
      </c>
      <c r="G80" s="47"/>
      <c r="H80" s="7"/>
      <c r="I80" s="7"/>
      <c r="J80" s="7"/>
      <c r="K80" s="7"/>
      <c r="M80" s="29" t="s">
        <v>7</v>
      </c>
      <c r="N80" s="8" t="s">
        <v>48</v>
      </c>
      <c r="O80" s="135">
        <f>+IF($T$9="Natural gas",$T$10,0)</f>
        <v>0</v>
      </c>
      <c r="P80" s="19"/>
      <c r="S80" s="46"/>
    </row>
    <row r="81" spans="2:57" s="10" customFormat="1" ht="14.25" hidden="1" customHeight="1" outlineLevel="1" x14ac:dyDescent="0.2">
      <c r="B81" s="27"/>
      <c r="E81" s="47" t="s">
        <v>50</v>
      </c>
      <c r="G81" s="47"/>
      <c r="H81" s="7"/>
      <c r="I81" s="7"/>
      <c r="J81" s="7"/>
      <c r="K81" s="7"/>
      <c r="M81" s="29" t="s">
        <v>7</v>
      </c>
      <c r="N81" s="8" t="s">
        <v>13</v>
      </c>
      <c r="O81" s="135">
        <f>+Constant_input!E21</f>
        <v>0.90149999999999997</v>
      </c>
      <c r="P81" s="19"/>
      <c r="S81" s="46"/>
    </row>
    <row r="82" spans="2:57" s="10" customFormat="1" ht="14.25" hidden="1" customHeight="1" outlineLevel="1" x14ac:dyDescent="0.2">
      <c r="B82" s="27"/>
      <c r="D82" s="47" t="s">
        <v>149</v>
      </c>
      <c r="F82" s="47"/>
      <c r="G82" s="47"/>
      <c r="H82" s="7"/>
      <c r="I82" s="7"/>
      <c r="J82" s="7"/>
      <c r="K82" s="7"/>
      <c r="M82" s="29" t="s">
        <v>7</v>
      </c>
      <c r="N82" s="8" t="s">
        <v>8</v>
      </c>
      <c r="O82" s="133">
        <f>+IF($T$9="Natural gas",$T$11,0)</f>
        <v>0</v>
      </c>
      <c r="P82" s="19"/>
      <c r="S82" s="46"/>
    </row>
    <row r="83" spans="2:57" s="10" customFormat="1" ht="14.25" hidden="1" customHeight="1" outlineLevel="1" x14ac:dyDescent="0.2">
      <c r="B83" s="27"/>
      <c r="C83" s="47" t="s">
        <v>124</v>
      </c>
      <c r="F83" s="47"/>
      <c r="G83" s="47"/>
      <c r="H83" s="7"/>
      <c r="I83" s="7"/>
      <c r="J83" s="7"/>
      <c r="K83" s="7"/>
      <c r="M83" s="29" t="s">
        <v>7</v>
      </c>
      <c r="N83" s="8" t="s">
        <v>122</v>
      </c>
      <c r="O83" s="135">
        <f>+Constant_input!E22</f>
        <v>0.20196</v>
      </c>
      <c r="P83" s="19"/>
      <c r="S83" s="46"/>
    </row>
    <row r="84" spans="2:57" s="10" customFormat="1" ht="14.25" hidden="1" customHeight="1" outlineLevel="1" x14ac:dyDescent="0.2">
      <c r="B84" s="27"/>
      <c r="C84" s="47"/>
      <c r="F84" s="47"/>
      <c r="G84" s="47"/>
      <c r="H84" s="7"/>
      <c r="I84" s="7"/>
      <c r="J84" s="7"/>
      <c r="K84" s="7"/>
      <c r="M84" s="29"/>
      <c r="N84" s="8"/>
      <c r="O84" s="99"/>
      <c r="P84" s="19"/>
      <c r="S84" s="46"/>
    </row>
    <row r="85" spans="2:57" s="10" customFormat="1" ht="14.25" hidden="1" customHeight="1" outlineLevel="1" x14ac:dyDescent="0.2">
      <c r="B85" s="27"/>
      <c r="C85" s="10" t="s">
        <v>76</v>
      </c>
      <c r="D85" s="47"/>
      <c r="F85" s="47"/>
      <c r="G85" s="47"/>
      <c r="H85" s="7"/>
      <c r="I85" s="7"/>
      <c r="J85" s="7"/>
      <c r="K85" s="7"/>
      <c r="M85" s="29" t="s">
        <v>5</v>
      </c>
      <c r="N85" s="8" t="s">
        <v>44</v>
      </c>
      <c r="O85" s="19"/>
      <c r="P85" s="19"/>
      <c r="R85" s="45">
        <f>+O86</f>
        <v>0</v>
      </c>
      <c r="S85" s="45">
        <f t="shared" ref="S85:BE85" si="3">+R85*(1+$O$89)</f>
        <v>0</v>
      </c>
      <c r="T85" s="45">
        <f t="shared" si="3"/>
        <v>0</v>
      </c>
      <c r="U85" s="45">
        <f t="shared" si="3"/>
        <v>0</v>
      </c>
      <c r="V85" s="45">
        <f t="shared" si="3"/>
        <v>0</v>
      </c>
      <c r="W85" s="45">
        <f t="shared" si="3"/>
        <v>0</v>
      </c>
      <c r="X85" s="45">
        <f t="shared" si="3"/>
        <v>0</v>
      </c>
      <c r="Y85" s="45">
        <f t="shared" si="3"/>
        <v>0</v>
      </c>
      <c r="Z85" s="45">
        <f t="shared" si="3"/>
        <v>0</v>
      </c>
      <c r="AA85" s="45">
        <f t="shared" si="3"/>
        <v>0</v>
      </c>
      <c r="AB85" s="45">
        <f t="shared" si="3"/>
        <v>0</v>
      </c>
      <c r="AC85" s="45">
        <f t="shared" si="3"/>
        <v>0</v>
      </c>
      <c r="AD85" s="45">
        <f t="shared" si="3"/>
        <v>0</v>
      </c>
      <c r="AE85" s="45">
        <f t="shared" si="3"/>
        <v>0</v>
      </c>
      <c r="AF85" s="45">
        <f t="shared" si="3"/>
        <v>0</v>
      </c>
      <c r="AG85" s="45">
        <f t="shared" si="3"/>
        <v>0</v>
      </c>
      <c r="AH85" s="45">
        <f t="shared" si="3"/>
        <v>0</v>
      </c>
      <c r="AI85" s="45">
        <f t="shared" si="3"/>
        <v>0</v>
      </c>
      <c r="AJ85" s="45">
        <f t="shared" si="3"/>
        <v>0</v>
      </c>
      <c r="AK85" s="45">
        <f t="shared" si="3"/>
        <v>0</v>
      </c>
      <c r="AL85" s="45">
        <f t="shared" si="3"/>
        <v>0</v>
      </c>
      <c r="AM85" s="45">
        <f t="shared" si="3"/>
        <v>0</v>
      </c>
      <c r="AN85" s="45">
        <f t="shared" si="3"/>
        <v>0</v>
      </c>
      <c r="AO85" s="45">
        <f t="shared" si="3"/>
        <v>0</v>
      </c>
      <c r="AP85" s="45">
        <f t="shared" si="3"/>
        <v>0</v>
      </c>
      <c r="AQ85" s="45">
        <f t="shared" si="3"/>
        <v>0</v>
      </c>
      <c r="AR85" s="45">
        <f t="shared" si="3"/>
        <v>0</v>
      </c>
      <c r="AS85" s="45">
        <f t="shared" si="3"/>
        <v>0</v>
      </c>
      <c r="AT85" s="45">
        <f t="shared" si="3"/>
        <v>0</v>
      </c>
      <c r="AU85" s="45">
        <f t="shared" si="3"/>
        <v>0</v>
      </c>
      <c r="AV85" s="45">
        <f t="shared" si="3"/>
        <v>0</v>
      </c>
      <c r="AW85" s="45">
        <f t="shared" si="3"/>
        <v>0</v>
      </c>
      <c r="AX85" s="45">
        <f>+AW85*(1+$O$89)</f>
        <v>0</v>
      </c>
      <c r="AY85" s="45">
        <f t="shared" si="3"/>
        <v>0</v>
      </c>
      <c r="AZ85" s="45">
        <f t="shared" si="3"/>
        <v>0</v>
      </c>
      <c r="BA85" s="45">
        <f t="shared" si="3"/>
        <v>0</v>
      </c>
      <c r="BB85" s="45">
        <f t="shared" si="3"/>
        <v>0</v>
      </c>
      <c r="BC85" s="45">
        <f t="shared" si="3"/>
        <v>0</v>
      </c>
      <c r="BD85" s="45">
        <f t="shared" si="3"/>
        <v>0</v>
      </c>
      <c r="BE85" s="45">
        <f t="shared" si="3"/>
        <v>0</v>
      </c>
    </row>
    <row r="86" spans="2:57" s="10" customFormat="1" ht="14.25" hidden="1" customHeight="1" outlineLevel="1" x14ac:dyDescent="0.2">
      <c r="B86" s="27"/>
      <c r="D86" s="47" t="s">
        <v>77</v>
      </c>
      <c r="F86" s="47"/>
      <c r="G86" s="47"/>
      <c r="H86" s="7"/>
      <c r="I86" s="7"/>
      <c r="J86" s="7"/>
      <c r="K86" s="7"/>
      <c r="M86" s="29" t="s">
        <v>5</v>
      </c>
      <c r="N86" s="8" t="s">
        <v>44</v>
      </c>
      <c r="O86" s="74">
        <f>+O87/O88</f>
        <v>0</v>
      </c>
      <c r="P86" s="19"/>
      <c r="S86" s="46"/>
    </row>
    <row r="87" spans="2:57" s="10" customFormat="1" ht="14.25" hidden="1" customHeight="1" outlineLevel="1" x14ac:dyDescent="0.2">
      <c r="B87" s="27"/>
      <c r="D87" s="47"/>
      <c r="F87" s="47" t="s">
        <v>76</v>
      </c>
      <c r="G87" s="47"/>
      <c r="H87" s="7"/>
      <c r="I87" s="7"/>
      <c r="J87" s="7"/>
      <c r="K87" s="7"/>
      <c r="M87" s="29" t="s">
        <v>7</v>
      </c>
      <c r="N87" s="8" t="s">
        <v>79</v>
      </c>
      <c r="O87" s="135">
        <f>+IF($T$9="Oil",$T$10,0)</f>
        <v>0</v>
      </c>
      <c r="P87" s="19"/>
      <c r="S87" s="46"/>
    </row>
    <row r="88" spans="2:57" s="10" customFormat="1" ht="14.25" hidden="1" customHeight="1" outlineLevel="1" x14ac:dyDescent="0.2">
      <c r="B88" s="27"/>
      <c r="D88" s="47"/>
      <c r="F88" s="47" t="s">
        <v>78</v>
      </c>
      <c r="G88" s="47"/>
      <c r="H88" s="7"/>
      <c r="I88" s="7"/>
      <c r="J88" s="7"/>
      <c r="K88" s="7"/>
      <c r="M88" s="29" t="s">
        <v>7</v>
      </c>
      <c r="N88" s="8" t="s">
        <v>80</v>
      </c>
      <c r="O88" s="135">
        <f>+Constant_input!E23</f>
        <v>10.28</v>
      </c>
      <c r="P88" s="19"/>
      <c r="S88" s="46"/>
    </row>
    <row r="89" spans="2:57" s="10" customFormat="1" ht="14.25" hidden="1" customHeight="1" outlineLevel="1" x14ac:dyDescent="0.2">
      <c r="B89" s="27"/>
      <c r="D89" s="47" t="s">
        <v>150</v>
      </c>
      <c r="F89" s="47"/>
      <c r="G89" s="47"/>
      <c r="H89" s="7"/>
      <c r="I89" s="7"/>
      <c r="J89" s="7"/>
      <c r="K89" s="7"/>
      <c r="M89" s="29" t="s">
        <v>7</v>
      </c>
      <c r="N89" s="8" t="s">
        <v>8</v>
      </c>
      <c r="O89" s="133">
        <f>+IF($T$9="Oil",$T$11,0)</f>
        <v>0</v>
      </c>
      <c r="P89" s="19"/>
      <c r="S89" s="46"/>
    </row>
    <row r="90" spans="2:57" s="10" customFormat="1" ht="14.25" hidden="1" customHeight="1" outlineLevel="1" x14ac:dyDescent="0.2">
      <c r="B90" s="27"/>
      <c r="C90" s="47" t="s">
        <v>123</v>
      </c>
      <c r="F90" s="47"/>
      <c r="G90" s="47"/>
      <c r="H90" s="7"/>
      <c r="I90" s="7"/>
      <c r="J90" s="7"/>
      <c r="K90" s="7"/>
      <c r="M90" s="29" t="s">
        <v>7</v>
      </c>
      <c r="N90" s="8" t="s">
        <v>122</v>
      </c>
      <c r="O90" s="135">
        <f>+Constant_input!E24</f>
        <v>0.26676</v>
      </c>
      <c r="P90" s="19"/>
      <c r="S90" s="46"/>
    </row>
    <row r="91" spans="2:57" hidden="1" collapsed="1" x14ac:dyDescent="0.2"/>
    <row r="92" spans="2:57" s="10" customFormat="1" ht="14.25" hidden="1" customHeight="1" outlineLevel="1" x14ac:dyDescent="0.2">
      <c r="B92" s="27"/>
      <c r="C92" s="10" t="s">
        <v>367</v>
      </c>
      <c r="D92" s="47"/>
      <c r="F92" s="47"/>
      <c r="G92" s="47"/>
      <c r="H92" s="7"/>
      <c r="I92" s="7"/>
      <c r="J92" s="7"/>
      <c r="K92" s="7"/>
      <c r="M92" s="29" t="s">
        <v>5</v>
      </c>
      <c r="N92" s="8" t="s">
        <v>44</v>
      </c>
      <c r="O92" s="19"/>
      <c r="P92" s="19"/>
      <c r="R92" s="45">
        <f>+O93</f>
        <v>0</v>
      </c>
      <c r="S92" s="45">
        <f t="shared" ref="S92:BE92" si="4">+R92*(1+$O94)</f>
        <v>0</v>
      </c>
      <c r="T92" s="45">
        <f t="shared" si="4"/>
        <v>0</v>
      </c>
      <c r="U92" s="45">
        <f t="shared" si="4"/>
        <v>0</v>
      </c>
      <c r="V92" s="45">
        <f t="shared" si="4"/>
        <v>0</v>
      </c>
      <c r="W92" s="45">
        <f t="shared" si="4"/>
        <v>0</v>
      </c>
      <c r="X92" s="45">
        <f t="shared" si="4"/>
        <v>0</v>
      </c>
      <c r="Y92" s="45">
        <f t="shared" si="4"/>
        <v>0</v>
      </c>
      <c r="Z92" s="45">
        <f t="shared" si="4"/>
        <v>0</v>
      </c>
      <c r="AA92" s="45">
        <f t="shared" si="4"/>
        <v>0</v>
      </c>
      <c r="AB92" s="45">
        <f t="shared" si="4"/>
        <v>0</v>
      </c>
      <c r="AC92" s="45">
        <f t="shared" si="4"/>
        <v>0</v>
      </c>
      <c r="AD92" s="45">
        <f t="shared" si="4"/>
        <v>0</v>
      </c>
      <c r="AE92" s="45">
        <f t="shared" si="4"/>
        <v>0</v>
      </c>
      <c r="AF92" s="45">
        <f t="shared" si="4"/>
        <v>0</v>
      </c>
      <c r="AG92" s="45">
        <f t="shared" si="4"/>
        <v>0</v>
      </c>
      <c r="AH92" s="45">
        <f t="shared" si="4"/>
        <v>0</v>
      </c>
      <c r="AI92" s="45">
        <f t="shared" si="4"/>
        <v>0</v>
      </c>
      <c r="AJ92" s="45">
        <f t="shared" si="4"/>
        <v>0</v>
      </c>
      <c r="AK92" s="45">
        <f t="shared" si="4"/>
        <v>0</v>
      </c>
      <c r="AL92" s="45">
        <f t="shared" si="4"/>
        <v>0</v>
      </c>
      <c r="AM92" s="45">
        <f t="shared" si="4"/>
        <v>0</v>
      </c>
      <c r="AN92" s="45">
        <f t="shared" si="4"/>
        <v>0</v>
      </c>
      <c r="AO92" s="45">
        <f t="shared" si="4"/>
        <v>0</v>
      </c>
      <c r="AP92" s="45">
        <f t="shared" si="4"/>
        <v>0</v>
      </c>
      <c r="AQ92" s="45">
        <f t="shared" si="4"/>
        <v>0</v>
      </c>
      <c r="AR92" s="45">
        <f t="shared" si="4"/>
        <v>0</v>
      </c>
      <c r="AS92" s="45">
        <f t="shared" si="4"/>
        <v>0</v>
      </c>
      <c r="AT92" s="45">
        <f t="shared" si="4"/>
        <v>0</v>
      </c>
      <c r="AU92" s="45">
        <f t="shared" si="4"/>
        <v>0</v>
      </c>
      <c r="AV92" s="45">
        <f t="shared" si="4"/>
        <v>0</v>
      </c>
      <c r="AW92" s="45">
        <f t="shared" si="4"/>
        <v>0</v>
      </c>
      <c r="AX92" s="45">
        <f t="shared" si="4"/>
        <v>0</v>
      </c>
      <c r="AY92" s="45">
        <f t="shared" si="4"/>
        <v>0</v>
      </c>
      <c r="AZ92" s="45">
        <f t="shared" si="4"/>
        <v>0</v>
      </c>
      <c r="BA92" s="45">
        <f t="shared" si="4"/>
        <v>0</v>
      </c>
      <c r="BB92" s="45">
        <f t="shared" si="4"/>
        <v>0</v>
      </c>
      <c r="BC92" s="45">
        <f t="shared" si="4"/>
        <v>0</v>
      </c>
      <c r="BD92" s="45">
        <f t="shared" si="4"/>
        <v>0</v>
      </c>
      <c r="BE92" s="45">
        <f t="shared" si="4"/>
        <v>0</v>
      </c>
    </row>
    <row r="93" spans="2:57" s="10" customFormat="1" ht="14.25" hidden="1" customHeight="1" outlineLevel="1" x14ac:dyDescent="0.2">
      <c r="B93" s="27"/>
      <c r="D93" s="47" t="s">
        <v>368</v>
      </c>
      <c r="F93" s="47"/>
      <c r="G93" s="47"/>
      <c r="H93" s="7"/>
      <c r="I93" s="7"/>
      <c r="J93" s="7"/>
      <c r="K93" s="7"/>
      <c r="M93" s="29" t="s">
        <v>5</v>
      </c>
      <c r="N93" s="8" t="s">
        <v>44</v>
      </c>
      <c r="O93" s="74">
        <f>+IF($T$9="LPG",$T$10,0)</f>
        <v>0</v>
      </c>
      <c r="P93" s="19"/>
      <c r="S93" s="46"/>
    </row>
    <row r="94" spans="2:57" s="10" customFormat="1" ht="14.25" hidden="1" customHeight="1" outlineLevel="1" x14ac:dyDescent="0.2">
      <c r="B94" s="27"/>
      <c r="D94" s="47" t="s">
        <v>369</v>
      </c>
      <c r="F94" s="47"/>
      <c r="G94" s="47"/>
      <c r="H94" s="7"/>
      <c r="I94" s="7"/>
      <c r="J94" s="7"/>
      <c r="K94" s="7"/>
      <c r="M94" s="29" t="s">
        <v>7</v>
      </c>
      <c r="N94" s="8" t="s">
        <v>8</v>
      </c>
      <c r="O94" s="133">
        <f>+IF($T$9="LPG",$T$11,0)</f>
        <v>0</v>
      </c>
      <c r="P94" s="19"/>
      <c r="S94" s="46"/>
    </row>
    <row r="95" spans="2:57" s="10" customFormat="1" ht="14.25" hidden="1" customHeight="1" outlineLevel="1" x14ac:dyDescent="0.2">
      <c r="B95" s="27"/>
      <c r="C95" s="47" t="s">
        <v>365</v>
      </c>
      <c r="F95" s="47"/>
      <c r="G95" s="47"/>
      <c r="H95" s="7"/>
      <c r="I95" s="7"/>
      <c r="J95" s="7"/>
      <c r="K95" s="7"/>
      <c r="M95" s="29" t="s">
        <v>7</v>
      </c>
      <c r="N95" s="8" t="s">
        <v>122</v>
      </c>
      <c r="O95" s="135">
        <f>+LPGEF</f>
        <v>0.22716</v>
      </c>
      <c r="P95" s="19"/>
      <c r="S95" s="46"/>
    </row>
    <row r="96" spans="2:57" hidden="1" collapsed="1" x14ac:dyDescent="0.2"/>
    <row r="97" spans="1:60" s="1" customFormat="1" hidden="1" outlineLevel="1" x14ac:dyDescent="0.2">
      <c r="A97" s="3" t="s">
        <v>94</v>
      </c>
      <c r="B97" s="3"/>
      <c r="C97" s="3"/>
    </row>
    <row r="98" spans="1:60" s="32" customFormat="1" ht="13.5" hidden="1" outlineLevel="1" thickBot="1" x14ac:dyDescent="0.25">
      <c r="A98" s="76"/>
      <c r="B98" s="76"/>
      <c r="C98" s="76"/>
    </row>
    <row r="99" spans="1:60" s="24" customFormat="1" ht="14.25" hidden="1" customHeight="1" outlineLevel="1" thickTop="1" thickBot="1" x14ac:dyDescent="0.3">
      <c r="B99" s="24" t="s">
        <v>4</v>
      </c>
      <c r="M99" s="25" t="s">
        <v>5</v>
      </c>
      <c r="N99" s="25" t="s">
        <v>26</v>
      </c>
      <c r="R99" s="62">
        <f>+IF(R103&gt;$O$101*8760,$O$101*8760,R103)</f>
        <v>0</v>
      </c>
      <c r="S99" s="62">
        <f t="shared" ref="S99:BE99" si="5">+IF(S103&gt;$O$101*8760,$O$101*8760,S103)</f>
        <v>0</v>
      </c>
      <c r="T99" s="62">
        <f t="shared" si="5"/>
        <v>0</v>
      </c>
      <c r="U99" s="62">
        <f t="shared" si="5"/>
        <v>0</v>
      </c>
      <c r="V99" s="62">
        <f t="shared" si="5"/>
        <v>0</v>
      </c>
      <c r="W99" s="62">
        <f t="shared" si="5"/>
        <v>0</v>
      </c>
      <c r="X99" s="62">
        <f t="shared" si="5"/>
        <v>0</v>
      </c>
      <c r="Y99" s="62">
        <f t="shared" si="5"/>
        <v>0</v>
      </c>
      <c r="Z99" s="62">
        <f t="shared" si="5"/>
        <v>0</v>
      </c>
      <c r="AA99" s="62">
        <f t="shared" si="5"/>
        <v>0</v>
      </c>
      <c r="AB99" s="62">
        <f t="shared" si="5"/>
        <v>0</v>
      </c>
      <c r="AC99" s="62">
        <f t="shared" si="5"/>
        <v>0</v>
      </c>
      <c r="AD99" s="62">
        <f t="shared" si="5"/>
        <v>0</v>
      </c>
      <c r="AE99" s="62">
        <f t="shared" si="5"/>
        <v>0</v>
      </c>
      <c r="AF99" s="62">
        <f t="shared" si="5"/>
        <v>0</v>
      </c>
      <c r="AG99" s="62">
        <f t="shared" si="5"/>
        <v>0</v>
      </c>
      <c r="AH99" s="62">
        <f t="shared" si="5"/>
        <v>0</v>
      </c>
      <c r="AI99" s="62">
        <f t="shared" si="5"/>
        <v>0</v>
      </c>
      <c r="AJ99" s="62">
        <f t="shared" si="5"/>
        <v>0</v>
      </c>
      <c r="AK99" s="62">
        <f t="shared" si="5"/>
        <v>0</v>
      </c>
      <c r="AL99" s="62">
        <f t="shared" si="5"/>
        <v>0</v>
      </c>
      <c r="AM99" s="62">
        <f t="shared" si="5"/>
        <v>0</v>
      </c>
      <c r="AN99" s="62">
        <f t="shared" si="5"/>
        <v>0</v>
      </c>
      <c r="AO99" s="62">
        <f t="shared" si="5"/>
        <v>0</v>
      </c>
      <c r="AP99" s="62">
        <f t="shared" si="5"/>
        <v>0</v>
      </c>
      <c r="AQ99" s="62">
        <f t="shared" si="5"/>
        <v>0</v>
      </c>
      <c r="AR99" s="62">
        <f t="shared" si="5"/>
        <v>0</v>
      </c>
      <c r="AS99" s="62">
        <f t="shared" si="5"/>
        <v>0</v>
      </c>
      <c r="AT99" s="62">
        <f t="shared" si="5"/>
        <v>0</v>
      </c>
      <c r="AU99" s="62">
        <f t="shared" si="5"/>
        <v>0</v>
      </c>
      <c r="AV99" s="62">
        <f t="shared" si="5"/>
        <v>0</v>
      </c>
      <c r="AW99" s="62">
        <f t="shared" si="5"/>
        <v>0</v>
      </c>
      <c r="AX99" s="62">
        <f t="shared" si="5"/>
        <v>0</v>
      </c>
      <c r="AY99" s="62">
        <f t="shared" si="5"/>
        <v>0</v>
      </c>
      <c r="AZ99" s="62">
        <f t="shared" si="5"/>
        <v>0</v>
      </c>
      <c r="BA99" s="62">
        <f t="shared" si="5"/>
        <v>0</v>
      </c>
      <c r="BB99" s="62">
        <f t="shared" si="5"/>
        <v>0</v>
      </c>
      <c r="BC99" s="62">
        <f t="shared" si="5"/>
        <v>0</v>
      </c>
      <c r="BD99" s="62">
        <f t="shared" si="5"/>
        <v>0</v>
      </c>
      <c r="BE99" s="62">
        <f t="shared" si="5"/>
        <v>0</v>
      </c>
    </row>
    <row r="100" spans="1:60" s="7" customFormat="1" ht="14.25" hidden="1" customHeight="1" outlineLevel="1" thickTop="1" x14ac:dyDescent="0.25">
      <c r="C100" s="7" t="s">
        <v>6</v>
      </c>
      <c r="M100" s="4" t="s">
        <v>5</v>
      </c>
      <c r="N100" s="5" t="s">
        <v>8</v>
      </c>
      <c r="O100" s="41" t="e">
        <f>+R99/(O101*8760)</f>
        <v>#DIV/0!</v>
      </c>
      <c r="BF100" s="19"/>
      <c r="BG100" s="19"/>
      <c r="BH100" s="19"/>
    </row>
    <row r="101" spans="1:60" s="7" customFormat="1" ht="14.25" hidden="1" customHeight="1" outlineLevel="1" x14ac:dyDescent="0.25">
      <c r="C101" s="7" t="s">
        <v>24</v>
      </c>
      <c r="M101" s="9" t="s">
        <v>7</v>
      </c>
      <c r="N101" s="11" t="s">
        <v>25</v>
      </c>
      <c r="O101" s="132">
        <f>+AF9</f>
        <v>0</v>
      </c>
      <c r="P101" s="23"/>
      <c r="BF101" s="19"/>
      <c r="BG101" s="19"/>
      <c r="BH101" s="19"/>
    </row>
    <row r="102" spans="1:60" s="7" customFormat="1" ht="14.25" hidden="1" customHeight="1" outlineLevel="1" x14ac:dyDescent="0.25">
      <c r="M102" s="9"/>
      <c r="N102" s="11"/>
      <c r="O102" s="11"/>
      <c r="P102" s="23"/>
      <c r="BF102" s="19"/>
      <c r="BG102" s="19"/>
      <c r="BH102" s="19"/>
    </row>
    <row r="103" spans="1:60" s="60" customFormat="1" ht="14.25" hidden="1" customHeight="1" outlineLevel="1" x14ac:dyDescent="0.25">
      <c r="C103" s="60" t="s">
        <v>231</v>
      </c>
      <c r="M103" s="231" t="s">
        <v>5</v>
      </c>
      <c r="N103" s="231" t="s">
        <v>26</v>
      </c>
      <c r="R103" s="230">
        <f>+R104+R105</f>
        <v>0</v>
      </c>
      <c r="S103" s="61">
        <f>+R103</f>
        <v>0</v>
      </c>
      <c r="T103" s="61">
        <f t="shared" ref="T103:BE104" si="6">+S103</f>
        <v>0</v>
      </c>
      <c r="U103" s="61">
        <f t="shared" si="6"/>
        <v>0</v>
      </c>
      <c r="V103" s="61">
        <f t="shared" si="6"/>
        <v>0</v>
      </c>
      <c r="W103" s="61">
        <f t="shared" si="6"/>
        <v>0</v>
      </c>
      <c r="X103" s="61">
        <f t="shared" si="6"/>
        <v>0</v>
      </c>
      <c r="Y103" s="61">
        <f t="shared" si="6"/>
        <v>0</v>
      </c>
      <c r="Z103" s="61">
        <f t="shared" si="6"/>
        <v>0</v>
      </c>
      <c r="AA103" s="61">
        <f t="shared" si="6"/>
        <v>0</v>
      </c>
      <c r="AB103" s="61">
        <f t="shared" si="6"/>
        <v>0</v>
      </c>
      <c r="AC103" s="61">
        <f t="shared" si="6"/>
        <v>0</v>
      </c>
      <c r="AD103" s="61">
        <f t="shared" si="6"/>
        <v>0</v>
      </c>
      <c r="AE103" s="61">
        <f t="shared" si="6"/>
        <v>0</v>
      </c>
      <c r="AF103" s="61">
        <f t="shared" si="6"/>
        <v>0</v>
      </c>
      <c r="AG103" s="61">
        <f t="shared" si="6"/>
        <v>0</v>
      </c>
      <c r="AH103" s="61">
        <f t="shared" si="6"/>
        <v>0</v>
      </c>
      <c r="AI103" s="61">
        <f t="shared" si="6"/>
        <v>0</v>
      </c>
      <c r="AJ103" s="61">
        <f t="shared" si="6"/>
        <v>0</v>
      </c>
      <c r="AK103" s="61">
        <f t="shared" si="6"/>
        <v>0</v>
      </c>
      <c r="AL103" s="61">
        <f t="shared" si="6"/>
        <v>0</v>
      </c>
      <c r="AM103" s="61">
        <f t="shared" si="6"/>
        <v>0</v>
      </c>
      <c r="AN103" s="61">
        <f t="shared" si="6"/>
        <v>0</v>
      </c>
      <c r="AO103" s="61">
        <f t="shared" si="6"/>
        <v>0</v>
      </c>
      <c r="AP103" s="61">
        <f t="shared" si="6"/>
        <v>0</v>
      </c>
      <c r="AQ103" s="61">
        <f t="shared" si="6"/>
        <v>0</v>
      </c>
      <c r="AR103" s="61">
        <f t="shared" si="6"/>
        <v>0</v>
      </c>
      <c r="AS103" s="61">
        <f t="shared" si="6"/>
        <v>0</v>
      </c>
      <c r="AT103" s="61">
        <f t="shared" si="6"/>
        <v>0</v>
      </c>
      <c r="AU103" s="61">
        <f t="shared" si="6"/>
        <v>0</v>
      </c>
      <c r="AV103" s="61">
        <f t="shared" si="6"/>
        <v>0</v>
      </c>
      <c r="AW103" s="61">
        <f t="shared" si="6"/>
        <v>0</v>
      </c>
      <c r="AX103" s="61">
        <f t="shared" si="6"/>
        <v>0</v>
      </c>
      <c r="AY103" s="61">
        <f t="shared" si="6"/>
        <v>0</v>
      </c>
      <c r="AZ103" s="61">
        <f t="shared" si="6"/>
        <v>0</v>
      </c>
      <c r="BA103" s="61">
        <f t="shared" si="6"/>
        <v>0</v>
      </c>
      <c r="BB103" s="61">
        <f t="shared" si="6"/>
        <v>0</v>
      </c>
      <c r="BC103" s="61">
        <f t="shared" si="6"/>
        <v>0</v>
      </c>
      <c r="BD103" s="61">
        <f t="shared" si="6"/>
        <v>0</v>
      </c>
      <c r="BE103" s="61">
        <f t="shared" si="6"/>
        <v>0</v>
      </c>
    </row>
    <row r="104" spans="1:60" s="60" customFormat="1" ht="14.25" hidden="1" customHeight="1" outlineLevel="1" x14ac:dyDescent="0.25">
      <c r="C104" s="60" t="s">
        <v>377</v>
      </c>
      <c r="M104" s="231" t="s">
        <v>5</v>
      </c>
      <c r="N104" s="231" t="s">
        <v>26</v>
      </c>
      <c r="R104" s="230">
        <f>+SUM(IF(O108="I have and I want",O109,0),IF(O111="I have and I want",O112,0),IF(O114="I have and I want",O115,0))</f>
        <v>0</v>
      </c>
      <c r="S104" s="61">
        <f>+R104</f>
        <v>0</v>
      </c>
      <c r="T104" s="61">
        <f t="shared" si="6"/>
        <v>0</v>
      </c>
      <c r="U104" s="61">
        <f t="shared" si="6"/>
        <v>0</v>
      </c>
      <c r="V104" s="61">
        <f t="shared" si="6"/>
        <v>0</v>
      </c>
      <c r="W104" s="61">
        <f t="shared" si="6"/>
        <v>0</v>
      </c>
      <c r="X104" s="61">
        <f t="shared" si="6"/>
        <v>0</v>
      </c>
      <c r="Y104" s="61">
        <f t="shared" si="6"/>
        <v>0</v>
      </c>
      <c r="Z104" s="61">
        <f t="shared" si="6"/>
        <v>0</v>
      </c>
      <c r="AA104" s="61">
        <f t="shared" si="6"/>
        <v>0</v>
      </c>
      <c r="AB104" s="61">
        <f t="shared" si="6"/>
        <v>0</v>
      </c>
      <c r="AC104" s="61">
        <f t="shared" si="6"/>
        <v>0</v>
      </c>
      <c r="AD104" s="61">
        <f t="shared" si="6"/>
        <v>0</v>
      </c>
      <c r="AE104" s="61">
        <f t="shared" si="6"/>
        <v>0</v>
      </c>
      <c r="AF104" s="61">
        <f t="shared" si="6"/>
        <v>0</v>
      </c>
      <c r="AG104" s="61">
        <f t="shared" si="6"/>
        <v>0</v>
      </c>
      <c r="AH104" s="61">
        <f t="shared" si="6"/>
        <v>0</v>
      </c>
      <c r="AI104" s="61">
        <f t="shared" si="6"/>
        <v>0</v>
      </c>
      <c r="AJ104" s="61">
        <f t="shared" si="6"/>
        <v>0</v>
      </c>
      <c r="AK104" s="61">
        <f t="shared" si="6"/>
        <v>0</v>
      </c>
      <c r="AL104" s="61">
        <f t="shared" si="6"/>
        <v>0</v>
      </c>
      <c r="AM104" s="61">
        <f t="shared" si="6"/>
        <v>0</v>
      </c>
      <c r="AN104" s="61">
        <f t="shared" si="6"/>
        <v>0</v>
      </c>
      <c r="AO104" s="61">
        <f t="shared" si="6"/>
        <v>0</v>
      </c>
      <c r="AP104" s="61">
        <f t="shared" si="6"/>
        <v>0</v>
      </c>
      <c r="AQ104" s="61">
        <f t="shared" si="6"/>
        <v>0</v>
      </c>
      <c r="AR104" s="61">
        <f t="shared" si="6"/>
        <v>0</v>
      </c>
      <c r="AS104" s="61">
        <f t="shared" si="6"/>
        <v>0</v>
      </c>
      <c r="AT104" s="61">
        <f t="shared" si="6"/>
        <v>0</v>
      </c>
      <c r="AU104" s="61">
        <f t="shared" si="6"/>
        <v>0</v>
      </c>
      <c r="AV104" s="61">
        <f t="shared" si="6"/>
        <v>0</v>
      </c>
      <c r="AW104" s="61">
        <f t="shared" si="6"/>
        <v>0</v>
      </c>
      <c r="AX104" s="61">
        <f t="shared" si="6"/>
        <v>0</v>
      </c>
      <c r="AY104" s="61">
        <f t="shared" si="6"/>
        <v>0</v>
      </c>
      <c r="AZ104" s="61">
        <f t="shared" si="6"/>
        <v>0</v>
      </c>
      <c r="BA104" s="61">
        <f t="shared" si="6"/>
        <v>0</v>
      </c>
      <c r="BB104" s="61">
        <f t="shared" si="6"/>
        <v>0</v>
      </c>
      <c r="BC104" s="61">
        <f t="shared" si="6"/>
        <v>0</v>
      </c>
      <c r="BD104" s="61">
        <f t="shared" si="6"/>
        <v>0</v>
      </c>
      <c r="BE104" s="61">
        <f t="shared" si="6"/>
        <v>0</v>
      </c>
    </row>
    <row r="105" spans="1:60" s="60" customFormat="1" ht="14.25" hidden="1" customHeight="1" outlineLevel="1" x14ac:dyDescent="0.25">
      <c r="C105" s="60" t="s">
        <v>378</v>
      </c>
      <c r="M105" s="231" t="s">
        <v>5</v>
      </c>
      <c r="N105" s="231" t="s">
        <v>26</v>
      </c>
      <c r="R105" s="230">
        <f>+SUM(IF(O108="I do not have but I want",O109,0),IF(O111="I do not have but I want",O112,0),IF(O114="I do not have but I want",O115,0))</f>
        <v>0</v>
      </c>
      <c r="S105" s="61">
        <f t="shared" ref="S105" si="7">+R105</f>
        <v>0</v>
      </c>
      <c r="T105" s="61">
        <f t="shared" ref="T105" si="8">+S105</f>
        <v>0</v>
      </c>
      <c r="U105" s="61">
        <f t="shared" ref="U105" si="9">+T105</f>
        <v>0</v>
      </c>
      <c r="V105" s="61">
        <f t="shared" ref="V105" si="10">+U105</f>
        <v>0</v>
      </c>
      <c r="W105" s="61">
        <f t="shared" ref="W105" si="11">+V105</f>
        <v>0</v>
      </c>
      <c r="X105" s="61">
        <f t="shared" ref="X105" si="12">+W105</f>
        <v>0</v>
      </c>
      <c r="Y105" s="61">
        <f t="shared" ref="Y105" si="13">+X105</f>
        <v>0</v>
      </c>
      <c r="Z105" s="61">
        <f t="shared" ref="Z105" si="14">+Y105</f>
        <v>0</v>
      </c>
      <c r="AA105" s="61">
        <f t="shared" ref="AA105" si="15">+Z105</f>
        <v>0</v>
      </c>
      <c r="AB105" s="61">
        <f t="shared" ref="AB105" si="16">+AA105</f>
        <v>0</v>
      </c>
      <c r="AC105" s="61">
        <f t="shared" ref="AC105" si="17">+AB105</f>
        <v>0</v>
      </c>
      <c r="AD105" s="61">
        <f t="shared" ref="AD105" si="18">+AC105</f>
        <v>0</v>
      </c>
      <c r="AE105" s="61">
        <f t="shared" ref="AE105" si="19">+AD105</f>
        <v>0</v>
      </c>
      <c r="AF105" s="61">
        <f t="shared" ref="AF105" si="20">+AE105</f>
        <v>0</v>
      </c>
      <c r="AG105" s="61">
        <f t="shared" ref="AG105" si="21">+AF105</f>
        <v>0</v>
      </c>
      <c r="AH105" s="61">
        <f t="shared" ref="AH105" si="22">+AG105</f>
        <v>0</v>
      </c>
      <c r="AI105" s="61">
        <f t="shared" ref="AI105" si="23">+AH105</f>
        <v>0</v>
      </c>
      <c r="AJ105" s="61">
        <f t="shared" ref="AJ105" si="24">+AI105</f>
        <v>0</v>
      </c>
      <c r="AK105" s="61">
        <f t="shared" ref="AK105" si="25">+AJ105</f>
        <v>0</v>
      </c>
      <c r="AL105" s="61">
        <f t="shared" ref="AL105" si="26">+AK105</f>
        <v>0</v>
      </c>
      <c r="AM105" s="61">
        <f t="shared" ref="AM105" si="27">+AL105</f>
        <v>0</v>
      </c>
      <c r="AN105" s="61">
        <f t="shared" ref="AN105" si="28">+AM105</f>
        <v>0</v>
      </c>
      <c r="AO105" s="61">
        <f t="shared" ref="AO105" si="29">+AN105</f>
        <v>0</v>
      </c>
      <c r="AP105" s="61">
        <f t="shared" ref="AP105" si="30">+AO105</f>
        <v>0</v>
      </c>
      <c r="AQ105" s="61">
        <f t="shared" ref="AQ105" si="31">+AP105</f>
        <v>0</v>
      </c>
      <c r="AR105" s="61">
        <f t="shared" ref="AR105" si="32">+AQ105</f>
        <v>0</v>
      </c>
      <c r="AS105" s="61">
        <f t="shared" ref="AS105" si="33">+AR105</f>
        <v>0</v>
      </c>
      <c r="AT105" s="61">
        <f t="shared" ref="AT105" si="34">+AS105</f>
        <v>0</v>
      </c>
      <c r="AU105" s="61">
        <f t="shared" ref="AU105" si="35">+AT105</f>
        <v>0</v>
      </c>
      <c r="AV105" s="61">
        <f t="shared" ref="AV105" si="36">+AU105</f>
        <v>0</v>
      </c>
      <c r="AW105" s="61">
        <f t="shared" ref="AW105" si="37">+AV105</f>
        <v>0</v>
      </c>
      <c r="AX105" s="61">
        <f t="shared" ref="AX105" si="38">+AW105</f>
        <v>0</v>
      </c>
      <c r="AY105" s="61">
        <f t="shared" ref="AY105" si="39">+AX105</f>
        <v>0</v>
      </c>
      <c r="AZ105" s="61">
        <f t="shared" ref="AZ105" si="40">+AY105</f>
        <v>0</v>
      </c>
      <c r="BA105" s="61">
        <f t="shared" ref="BA105" si="41">+AZ105</f>
        <v>0</v>
      </c>
      <c r="BB105" s="61">
        <f t="shared" ref="BB105" si="42">+BA105</f>
        <v>0</v>
      </c>
      <c r="BC105" s="61">
        <f t="shared" ref="BC105" si="43">+BB105</f>
        <v>0</v>
      </c>
      <c r="BD105" s="61">
        <f t="shared" ref="BD105" si="44">+BC105</f>
        <v>0</v>
      </c>
      <c r="BE105" s="61">
        <f t="shared" ref="BE105" si="45">+BD105</f>
        <v>0</v>
      </c>
    </row>
    <row r="106" spans="1:60" s="13" customFormat="1" ht="14.25" hidden="1" customHeight="1" outlineLevel="1" x14ac:dyDescent="0.25">
      <c r="C106" s="7" t="s">
        <v>379</v>
      </c>
      <c r="M106" s="4" t="s">
        <v>5</v>
      </c>
      <c r="N106" s="5" t="s">
        <v>13</v>
      </c>
      <c r="O106" s="41" t="e">
        <f>+R104/$R$103</f>
        <v>#DIV/0!</v>
      </c>
      <c r="R106" s="63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</row>
    <row r="107" spans="1:60" s="13" customFormat="1" ht="14.25" hidden="1" customHeight="1" outlineLevel="1" x14ac:dyDescent="0.25">
      <c r="C107" s="7" t="s">
        <v>380</v>
      </c>
      <c r="M107" s="4" t="s">
        <v>5</v>
      </c>
      <c r="N107" s="5" t="s">
        <v>13</v>
      </c>
      <c r="O107" s="41" t="e">
        <f>+R105/$R$103</f>
        <v>#DIV/0!</v>
      </c>
      <c r="R107" s="63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</row>
    <row r="108" spans="1:60" s="13" customFormat="1" ht="14.25" hidden="1" customHeight="1" outlineLevel="1" x14ac:dyDescent="0.25">
      <c r="D108" s="7" t="s">
        <v>374</v>
      </c>
      <c r="M108" s="8" t="s">
        <v>7</v>
      </c>
      <c r="N108" s="8" t="s">
        <v>13</v>
      </c>
      <c r="O108" s="136" t="str">
        <f>+M18</f>
        <v>Select</v>
      </c>
      <c r="R108" s="63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</row>
    <row r="109" spans="1:60" s="13" customFormat="1" ht="14.25" hidden="1" customHeight="1" outlineLevel="1" x14ac:dyDescent="0.25">
      <c r="D109" s="7" t="s">
        <v>232</v>
      </c>
      <c r="M109" s="8" t="s">
        <v>5</v>
      </c>
      <c r="N109" s="8" t="s">
        <v>58</v>
      </c>
      <c r="O109" s="35" t="e">
        <f>+O110*LivingArea</f>
        <v>#N/A</v>
      </c>
      <c r="R109" s="63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</row>
    <row r="110" spans="1:60" s="13" customFormat="1" ht="14.25" hidden="1" customHeight="1" outlineLevel="1" x14ac:dyDescent="0.25">
      <c r="D110" s="7"/>
      <c r="E110" s="7" t="s">
        <v>295</v>
      </c>
      <c r="M110" s="8" t="s">
        <v>7</v>
      </c>
      <c r="N110" s="8" t="s">
        <v>230</v>
      </c>
      <c r="O110" s="136" t="e">
        <f>+VLOOKUP($N$14,Loc_Dep_Param,HLOOKUP(Insul,Constant_input!O5:Q6,2,0),0)</f>
        <v>#N/A</v>
      </c>
      <c r="R110" s="63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</row>
    <row r="111" spans="1:60" s="13" customFormat="1" ht="14.25" hidden="1" customHeight="1" outlineLevel="1" x14ac:dyDescent="0.25">
      <c r="D111" s="7" t="s">
        <v>375</v>
      </c>
      <c r="E111" s="7"/>
      <c r="M111" s="8" t="s">
        <v>7</v>
      </c>
      <c r="N111" s="8" t="s">
        <v>13</v>
      </c>
      <c r="O111" s="136" t="str">
        <f>+L18</f>
        <v>Select</v>
      </c>
      <c r="R111" s="63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</row>
    <row r="112" spans="1:60" s="13" customFormat="1" ht="14.25" hidden="1" customHeight="1" outlineLevel="1" x14ac:dyDescent="0.25">
      <c r="D112" s="7" t="s">
        <v>233</v>
      </c>
      <c r="M112" s="8" t="s">
        <v>5</v>
      </c>
      <c r="N112" s="8" t="s">
        <v>58</v>
      </c>
      <c r="O112" s="35" t="e">
        <f>O113*365*DHW_dem</f>
        <v>#N/A</v>
      </c>
      <c r="R112" s="63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</row>
    <row r="113" spans="2:60" s="13" customFormat="1" ht="14.25" hidden="1" customHeight="1" outlineLevel="1" x14ac:dyDescent="0.25">
      <c r="D113" s="7"/>
      <c r="E113" s="7" t="s">
        <v>297</v>
      </c>
      <c r="M113" s="8" t="s">
        <v>7</v>
      </c>
      <c r="N113" s="8" t="s">
        <v>296</v>
      </c>
      <c r="O113" s="242" t="e">
        <f>+VLOOKUP($N$14,Loc_Dep_Param,Constant_input!V6,0)</f>
        <v>#N/A</v>
      </c>
      <c r="R113" s="63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</row>
    <row r="114" spans="2:60" s="13" customFormat="1" ht="14.25" hidden="1" customHeight="1" outlineLevel="1" x14ac:dyDescent="0.25">
      <c r="D114" s="7" t="s">
        <v>376</v>
      </c>
      <c r="E114" s="7"/>
      <c r="M114" s="8" t="s">
        <v>7</v>
      </c>
      <c r="N114" s="8" t="s">
        <v>13</v>
      </c>
      <c r="O114" s="242" t="str">
        <f>+N18</f>
        <v>Select</v>
      </c>
      <c r="R114" s="63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</row>
    <row r="115" spans="2:60" s="13" customFormat="1" ht="14.25" hidden="1" customHeight="1" outlineLevel="1" x14ac:dyDescent="0.25">
      <c r="D115" s="7" t="s">
        <v>234</v>
      </c>
      <c r="M115" s="8" t="s">
        <v>5</v>
      </c>
      <c r="N115" s="8" t="s">
        <v>58</v>
      </c>
      <c r="O115" s="35" t="e">
        <f>+O116*LivingArea</f>
        <v>#N/A</v>
      </c>
      <c r="R115" s="6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</row>
    <row r="116" spans="2:60" s="13" customFormat="1" ht="14.25" hidden="1" customHeight="1" outlineLevel="1" x14ac:dyDescent="0.25">
      <c r="D116" s="7"/>
      <c r="E116" s="7" t="s">
        <v>225</v>
      </c>
      <c r="M116" s="8" t="s">
        <v>7</v>
      </c>
      <c r="N116" s="8" t="s">
        <v>230</v>
      </c>
      <c r="O116" s="136" t="e">
        <f>+VLOOKUP($N$14,Loc_Dep_Param,HLOOKUP(Insul,Constant_input!R5:T6,2,0),0)</f>
        <v>#N/A</v>
      </c>
      <c r="R116" s="63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</row>
    <row r="117" spans="2:60" s="13" customFormat="1" ht="14.25" hidden="1" customHeight="1" outlineLevel="1" thickBot="1" x14ac:dyDescent="0.3">
      <c r="D117" s="7"/>
      <c r="R117" s="63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</row>
    <row r="118" spans="2:60" s="24" customFormat="1" ht="14.25" hidden="1" customHeight="1" outlineLevel="1" thickTop="1" thickBot="1" x14ac:dyDescent="0.3">
      <c r="B118" s="24" t="s">
        <v>0</v>
      </c>
      <c r="M118" s="25" t="s">
        <v>5</v>
      </c>
      <c r="N118" s="25" t="s">
        <v>23</v>
      </c>
      <c r="R118" s="62">
        <f t="shared" ref="R118:BE118" si="46">+R120+R123</f>
        <v>0</v>
      </c>
      <c r="S118" s="62">
        <f t="shared" si="46"/>
        <v>0</v>
      </c>
      <c r="T118" s="62">
        <f t="shared" si="46"/>
        <v>0</v>
      </c>
      <c r="U118" s="62">
        <f t="shared" si="46"/>
        <v>0</v>
      </c>
      <c r="V118" s="62">
        <f t="shared" si="46"/>
        <v>0</v>
      </c>
      <c r="W118" s="62">
        <f t="shared" si="46"/>
        <v>0</v>
      </c>
      <c r="X118" s="62">
        <f t="shared" si="46"/>
        <v>0</v>
      </c>
      <c r="Y118" s="62">
        <f t="shared" si="46"/>
        <v>0</v>
      </c>
      <c r="Z118" s="62">
        <f t="shared" si="46"/>
        <v>0</v>
      </c>
      <c r="AA118" s="62">
        <f t="shared" si="46"/>
        <v>0</v>
      </c>
      <c r="AB118" s="62">
        <f t="shared" si="46"/>
        <v>0</v>
      </c>
      <c r="AC118" s="62">
        <f t="shared" si="46"/>
        <v>0</v>
      </c>
      <c r="AD118" s="62">
        <f t="shared" si="46"/>
        <v>0</v>
      </c>
      <c r="AE118" s="62">
        <f t="shared" si="46"/>
        <v>0</v>
      </c>
      <c r="AF118" s="62">
        <f t="shared" si="46"/>
        <v>0</v>
      </c>
      <c r="AG118" s="62">
        <f t="shared" si="46"/>
        <v>0</v>
      </c>
      <c r="AH118" s="62">
        <f t="shared" si="46"/>
        <v>0</v>
      </c>
      <c r="AI118" s="62">
        <f t="shared" si="46"/>
        <v>0</v>
      </c>
      <c r="AJ118" s="62">
        <f t="shared" si="46"/>
        <v>0</v>
      </c>
      <c r="AK118" s="62">
        <f t="shared" si="46"/>
        <v>0</v>
      </c>
      <c r="AL118" s="62">
        <f t="shared" si="46"/>
        <v>0</v>
      </c>
      <c r="AM118" s="62">
        <f t="shared" si="46"/>
        <v>0</v>
      </c>
      <c r="AN118" s="62">
        <f t="shared" si="46"/>
        <v>0</v>
      </c>
      <c r="AO118" s="62">
        <f t="shared" si="46"/>
        <v>0</v>
      </c>
      <c r="AP118" s="62">
        <f t="shared" si="46"/>
        <v>0</v>
      </c>
      <c r="AQ118" s="62">
        <f t="shared" si="46"/>
        <v>0</v>
      </c>
      <c r="AR118" s="62">
        <f t="shared" si="46"/>
        <v>0</v>
      </c>
      <c r="AS118" s="62">
        <f t="shared" si="46"/>
        <v>0</v>
      </c>
      <c r="AT118" s="62">
        <f t="shared" si="46"/>
        <v>0</v>
      </c>
      <c r="AU118" s="62">
        <f t="shared" si="46"/>
        <v>0</v>
      </c>
      <c r="AV118" s="62">
        <f t="shared" si="46"/>
        <v>0</v>
      </c>
      <c r="AW118" s="62">
        <f t="shared" si="46"/>
        <v>0</v>
      </c>
      <c r="AX118" s="62">
        <f t="shared" si="46"/>
        <v>0</v>
      </c>
      <c r="AY118" s="62">
        <f t="shared" si="46"/>
        <v>0</v>
      </c>
      <c r="AZ118" s="62">
        <f t="shared" si="46"/>
        <v>0</v>
      </c>
      <c r="BA118" s="62">
        <f t="shared" si="46"/>
        <v>0</v>
      </c>
      <c r="BB118" s="62">
        <f t="shared" si="46"/>
        <v>0</v>
      </c>
      <c r="BC118" s="62">
        <f t="shared" si="46"/>
        <v>0</v>
      </c>
      <c r="BD118" s="62">
        <f t="shared" si="46"/>
        <v>0</v>
      </c>
      <c r="BE118" s="62">
        <f t="shared" si="46"/>
        <v>0</v>
      </c>
    </row>
    <row r="119" spans="2:60" s="13" customFormat="1" ht="14.25" hidden="1" customHeight="1" outlineLevel="1" thickTop="1" x14ac:dyDescent="0.25">
      <c r="M119" s="20"/>
      <c r="N119" s="20"/>
      <c r="R119" s="56"/>
      <c r="S119" s="21"/>
    </row>
    <row r="120" spans="2:60" s="48" customFormat="1" ht="14.25" hidden="1" customHeight="1" outlineLevel="1" x14ac:dyDescent="0.25">
      <c r="B120" s="211"/>
      <c r="C120" s="211" t="s">
        <v>9</v>
      </c>
      <c r="F120" s="55"/>
      <c r="G120" s="55"/>
      <c r="I120" s="55"/>
      <c r="M120" s="57" t="s">
        <v>5</v>
      </c>
      <c r="N120" s="57" t="s">
        <v>23</v>
      </c>
      <c r="O120" s="58"/>
      <c r="P120" s="59"/>
      <c r="Q120" s="60"/>
      <c r="R120" s="61">
        <f>+O121*(1+VAT)</f>
        <v>0</v>
      </c>
      <c r="S120" s="61">
        <f>+IFERROR(IF(MOD(S58-1,#REF!)=0,#REF!*(1+VAT),0),0)</f>
        <v>0</v>
      </c>
      <c r="T120" s="61">
        <f>+IFERROR(IF(MOD(T58-1,#REF!)=0,#REF!*(1+VAT),0),0)</f>
        <v>0</v>
      </c>
      <c r="U120" s="61">
        <f>+IFERROR(IF(MOD(U58-1,#REF!)=0,#REF!*(1+VAT),0),0)</f>
        <v>0</v>
      </c>
      <c r="V120" s="61">
        <f>+IFERROR(IF(MOD(V58-1,#REF!)=0,#REF!*(1+VAT),0),0)</f>
        <v>0</v>
      </c>
      <c r="W120" s="61">
        <f>+IFERROR(IF(MOD(W58-1,#REF!)=0,#REF!*(1+VAT),0),0)</f>
        <v>0</v>
      </c>
      <c r="X120" s="61">
        <f>+IFERROR(IF(MOD(X58-1,#REF!)=0,#REF!*(1+VAT),0),0)</f>
        <v>0</v>
      </c>
      <c r="Y120" s="61">
        <f>+IFERROR(IF(MOD(Y58-1,#REF!)=0,#REF!*(1+VAT),0),0)</f>
        <v>0</v>
      </c>
      <c r="Z120" s="61">
        <f>+IFERROR(IF(MOD(Z58-1,#REF!)=0,#REF!*(1+VAT),0),0)</f>
        <v>0</v>
      </c>
      <c r="AA120" s="61">
        <f>+IFERROR(IF(MOD(AA58-1,#REF!)=0,#REF!*(1+VAT),0),0)</f>
        <v>0</v>
      </c>
      <c r="AB120" s="61">
        <f>+IFERROR(IF(MOD(AB58-1,#REF!)=0,#REF!*(1+VAT),0),0)</f>
        <v>0</v>
      </c>
      <c r="AC120" s="61">
        <f>+IFERROR(IF(MOD(AC58-1,#REF!)=0,#REF!*(1+VAT),0),0)</f>
        <v>0</v>
      </c>
      <c r="AD120" s="61">
        <f>+IFERROR(IF(MOD(AD58-1,#REF!)=0,#REF!*(1+VAT),0),0)</f>
        <v>0</v>
      </c>
      <c r="AE120" s="61">
        <f>+IFERROR(IF(MOD(AE58-1,#REF!)=0,#REF!*(1+VAT),0),0)</f>
        <v>0</v>
      </c>
      <c r="AF120" s="61">
        <f>+IFERROR(IF(MOD(AF58-1,#REF!)=0,#REF!*(1+VAT),0),0)</f>
        <v>0</v>
      </c>
      <c r="AG120" s="61">
        <f>+IFERROR(IF(MOD(AG58-1,#REF!)=0,#REF!*(1+VAT),0),0)</f>
        <v>0</v>
      </c>
      <c r="AH120" s="61">
        <f>+IFERROR(IF(MOD(AH58-1,#REF!)=0,#REF!*(1+VAT),0),0)</f>
        <v>0</v>
      </c>
      <c r="AI120" s="61">
        <f>+IFERROR(IF(MOD(AI58-1,#REF!)=0,#REF!*(1+VAT),0),0)</f>
        <v>0</v>
      </c>
      <c r="AJ120" s="61">
        <f>+IFERROR(IF(MOD(AJ58-1,#REF!)=0,#REF!*(1+VAT),0),0)</f>
        <v>0</v>
      </c>
      <c r="AK120" s="61">
        <f>+IFERROR(IF(MOD(AK58-1,#REF!)=0,#REF!*(1+VAT),0),0)</f>
        <v>0</v>
      </c>
      <c r="AL120" s="61">
        <f>+IFERROR(IF(MOD(AL58-1,#REF!)=0,#REF!*(1+VAT),0),0)</f>
        <v>0</v>
      </c>
      <c r="AM120" s="61">
        <f>+IFERROR(IF(MOD(AM58-1,#REF!)=0,#REF!*(1+VAT),0),0)</f>
        <v>0</v>
      </c>
      <c r="AN120" s="61">
        <f>+IFERROR(IF(MOD(AN58-1,#REF!)=0,#REF!*(1+VAT),0),0)</f>
        <v>0</v>
      </c>
      <c r="AO120" s="61">
        <f>+IFERROR(IF(MOD(AO58-1,#REF!)=0,#REF!*(1+VAT),0),0)</f>
        <v>0</v>
      </c>
      <c r="AP120" s="61">
        <f>+IFERROR(IF(MOD(AP58-1,#REF!)=0,#REF!*(1+VAT),0),0)</f>
        <v>0</v>
      </c>
      <c r="AQ120" s="61">
        <f>+IFERROR(IF(MOD(AQ58-1,#REF!)=0,#REF!*(1+VAT),0),0)</f>
        <v>0</v>
      </c>
      <c r="AR120" s="61">
        <f>+IFERROR(IF(MOD(AR58-1,#REF!)=0,#REF!*(1+VAT),0),0)</f>
        <v>0</v>
      </c>
      <c r="AS120" s="61">
        <f>+IFERROR(IF(MOD(AS58-1,#REF!)=0,#REF!*(1+VAT),0),0)</f>
        <v>0</v>
      </c>
      <c r="AT120" s="61">
        <f>+IFERROR(IF(MOD(AT58-1,#REF!)=0,#REF!*(1+VAT),0),0)</f>
        <v>0</v>
      </c>
      <c r="AU120" s="61">
        <f>+IFERROR(IF(MOD(AU58-1,#REF!)=0,#REF!*(1+VAT),0),0)</f>
        <v>0</v>
      </c>
      <c r="AV120" s="61">
        <f>+IFERROR(IF(MOD(AV58-1,#REF!)=0,#REF!*(1+VAT),0),0)</f>
        <v>0</v>
      </c>
      <c r="AW120" s="61">
        <f>+IFERROR(IF(MOD(AW58-1,#REF!)=0,#REF!*(1+VAT),0),0)</f>
        <v>0</v>
      </c>
      <c r="AX120" s="61">
        <f>+IFERROR(IF(MOD(AX58-1,#REF!)=0,#REF!*(1+VAT),0),0)</f>
        <v>0</v>
      </c>
      <c r="AY120" s="61">
        <f>+IFERROR(IF(MOD(AY58-1,#REF!)=0,#REF!*(1+VAT),0),0)</f>
        <v>0</v>
      </c>
      <c r="AZ120" s="61">
        <f>+IFERROR(IF(MOD(AZ58-1,#REF!)=0,#REF!*(1+VAT),0),0)</f>
        <v>0</v>
      </c>
      <c r="BA120" s="61">
        <f>+IFERROR(IF(MOD(BA58-1,#REF!)=0,#REF!*(1+VAT),0),0)</f>
        <v>0</v>
      </c>
      <c r="BB120" s="61">
        <f>+IFERROR(IF(MOD(BB58-1,#REF!)=0,#REF!*(1+VAT),0),0)</f>
        <v>0</v>
      </c>
      <c r="BC120" s="61">
        <f>+IFERROR(IF(MOD(BC58-1,#REF!)=0,#REF!*(1+VAT),0),0)</f>
        <v>0</v>
      </c>
      <c r="BD120" s="61">
        <f>+IFERROR(IF(MOD(BD58-1,#REF!)=0,#REF!*(1+VAT),0),0)</f>
        <v>0</v>
      </c>
      <c r="BE120" s="61">
        <f>+IFERROR(IF(MOD(BE58-1,#REF!)=0,#REF!*(1+VAT),0),0)</f>
        <v>0</v>
      </c>
      <c r="BF120" s="15"/>
      <c r="BG120" s="15"/>
      <c r="BH120" s="15"/>
    </row>
    <row r="121" spans="2:60" s="7" customFormat="1" ht="14.25" hidden="1" customHeight="1" outlineLevel="1" x14ac:dyDescent="0.25">
      <c r="B121" s="27"/>
      <c r="C121" s="27"/>
      <c r="D121" s="7" t="s">
        <v>120</v>
      </c>
      <c r="F121" s="28"/>
      <c r="G121" s="28"/>
      <c r="I121" s="28"/>
      <c r="M121" s="29" t="s">
        <v>7</v>
      </c>
      <c r="N121" s="29" t="s">
        <v>23</v>
      </c>
      <c r="O121" s="136">
        <f>+AF12</f>
        <v>0</v>
      </c>
      <c r="P121" s="30"/>
      <c r="BF121" s="19"/>
      <c r="BG121" s="19"/>
      <c r="BH121" s="19"/>
    </row>
    <row r="122" spans="2:60" s="43" customFormat="1" ht="14.25" hidden="1" customHeight="1" outlineLevel="1" x14ac:dyDescent="0.25">
      <c r="B122" s="27"/>
      <c r="C122" s="28"/>
      <c r="F122" s="28"/>
      <c r="G122" s="28"/>
      <c r="I122" s="28"/>
      <c r="M122" s="29"/>
      <c r="N122" s="29"/>
      <c r="O122" s="36"/>
      <c r="P122" s="52"/>
      <c r="BF122" s="53"/>
      <c r="BG122" s="53"/>
      <c r="BH122" s="53"/>
    </row>
    <row r="123" spans="2:60" s="48" customFormat="1" ht="14.25" hidden="1" customHeight="1" outlineLevel="1" x14ac:dyDescent="0.25">
      <c r="B123" s="211"/>
      <c r="C123" s="211" t="s">
        <v>29</v>
      </c>
      <c r="F123" s="55"/>
      <c r="G123" s="55"/>
      <c r="I123" s="55"/>
      <c r="M123" s="57" t="s">
        <v>5</v>
      </c>
      <c r="N123" s="57" t="s">
        <v>23</v>
      </c>
      <c r="O123" s="58"/>
      <c r="P123" s="59"/>
      <c r="Q123" s="60"/>
      <c r="R123" s="61">
        <f>+R124+R126+R128</f>
        <v>0</v>
      </c>
      <c r="S123" s="61">
        <v>0</v>
      </c>
      <c r="T123" s="61">
        <v>0</v>
      </c>
      <c r="U123" s="61">
        <v>0</v>
      </c>
      <c r="V123" s="61">
        <v>0</v>
      </c>
      <c r="W123" s="61">
        <v>0</v>
      </c>
      <c r="X123" s="61">
        <v>0</v>
      </c>
      <c r="Y123" s="61">
        <v>0</v>
      </c>
      <c r="Z123" s="61">
        <v>0</v>
      </c>
      <c r="AA123" s="61">
        <v>0</v>
      </c>
      <c r="AB123" s="61">
        <v>0</v>
      </c>
      <c r="AC123" s="61">
        <v>0</v>
      </c>
      <c r="AD123" s="61">
        <v>0</v>
      </c>
      <c r="AE123" s="61">
        <v>0</v>
      </c>
      <c r="AF123" s="61">
        <v>0</v>
      </c>
      <c r="AG123" s="61">
        <v>0</v>
      </c>
      <c r="AH123" s="61">
        <v>0</v>
      </c>
      <c r="AI123" s="61">
        <v>0</v>
      </c>
      <c r="AJ123" s="61">
        <v>0</v>
      </c>
      <c r="AK123" s="61">
        <v>0</v>
      </c>
      <c r="AL123" s="61">
        <v>0</v>
      </c>
      <c r="AM123" s="61">
        <v>0</v>
      </c>
      <c r="AN123" s="61">
        <v>0</v>
      </c>
      <c r="AO123" s="61">
        <v>0</v>
      </c>
      <c r="AP123" s="61">
        <v>0</v>
      </c>
      <c r="AQ123" s="61">
        <v>0</v>
      </c>
      <c r="AR123" s="61">
        <v>0</v>
      </c>
      <c r="AS123" s="61">
        <v>0</v>
      </c>
      <c r="AT123" s="61">
        <v>0</v>
      </c>
      <c r="AU123" s="61">
        <v>0</v>
      </c>
      <c r="AV123" s="61">
        <v>0</v>
      </c>
      <c r="AW123" s="61">
        <v>0</v>
      </c>
      <c r="AX123" s="61">
        <v>0</v>
      </c>
      <c r="AY123" s="61">
        <v>0</v>
      </c>
      <c r="AZ123" s="61">
        <v>0</v>
      </c>
      <c r="BA123" s="61">
        <v>0</v>
      </c>
      <c r="BB123" s="61">
        <v>0</v>
      </c>
      <c r="BC123" s="61">
        <v>0</v>
      </c>
      <c r="BD123" s="61">
        <v>0</v>
      </c>
      <c r="BE123" s="61">
        <v>0</v>
      </c>
      <c r="BF123" s="15"/>
      <c r="BG123" s="15"/>
      <c r="BH123" s="15"/>
    </row>
    <row r="124" spans="2:60" s="12" customFormat="1" ht="14.25" hidden="1" customHeight="1" outlineLevel="1" x14ac:dyDescent="0.25">
      <c r="D124" s="10" t="s">
        <v>37</v>
      </c>
      <c r="E124" s="10"/>
      <c r="I124" s="13"/>
      <c r="J124" s="13"/>
      <c r="M124" s="29" t="s">
        <v>5</v>
      </c>
      <c r="N124" s="29" t="s">
        <v>23</v>
      </c>
      <c r="R124" s="94">
        <f>-O125*O121</f>
        <v>0</v>
      </c>
      <c r="S124" s="14"/>
    </row>
    <row r="125" spans="2:60" ht="14.25" hidden="1" customHeight="1" outlineLevel="1" x14ac:dyDescent="0.2">
      <c r="C125" s="12"/>
      <c r="E125" s="2" t="s">
        <v>105</v>
      </c>
      <c r="H125" s="10"/>
      <c r="I125" s="32"/>
      <c r="J125" s="32"/>
      <c r="M125" s="29" t="s">
        <v>7</v>
      </c>
      <c r="N125" s="33" t="s">
        <v>8</v>
      </c>
      <c r="O125" s="137">
        <f>+IF(UserType="Regulatory Body",0,AF17)</f>
        <v>0</v>
      </c>
      <c r="R125" s="95"/>
    </row>
    <row r="126" spans="2:60" ht="14.25" hidden="1" customHeight="1" outlineLevel="1" x14ac:dyDescent="0.2">
      <c r="C126" s="12"/>
      <c r="D126" s="10" t="s">
        <v>38</v>
      </c>
      <c r="E126" s="10"/>
      <c r="F126" s="12"/>
      <c r="G126" s="12"/>
      <c r="H126" s="12"/>
      <c r="I126" s="13"/>
      <c r="J126" s="13"/>
      <c r="K126" s="12"/>
      <c r="L126" s="12"/>
      <c r="M126" s="29" t="s">
        <v>5</v>
      </c>
      <c r="N126" s="29" t="s">
        <v>23</v>
      </c>
      <c r="O126" s="42"/>
      <c r="R126" s="94">
        <f>-O127*O101*1000</f>
        <v>0</v>
      </c>
    </row>
    <row r="127" spans="2:60" ht="14.25" hidden="1" customHeight="1" outlineLevel="1" x14ac:dyDescent="0.2">
      <c r="C127" s="12"/>
      <c r="E127" s="2" t="s">
        <v>66</v>
      </c>
      <c r="H127" s="10"/>
      <c r="I127" s="32"/>
      <c r="J127" s="32"/>
      <c r="M127" s="29" t="s">
        <v>7</v>
      </c>
      <c r="N127" s="29" t="s">
        <v>30</v>
      </c>
      <c r="O127" s="138">
        <f>+IF(UserType="Regulatory body",0,AF18)</f>
        <v>0</v>
      </c>
      <c r="R127" s="95"/>
    </row>
    <row r="128" spans="2:60" ht="14.25" hidden="1" customHeight="1" outlineLevel="1" x14ac:dyDescent="0.2">
      <c r="C128" s="12"/>
      <c r="D128" s="2" t="s">
        <v>39</v>
      </c>
      <c r="H128" s="10"/>
      <c r="I128" s="32"/>
      <c r="J128" s="32"/>
      <c r="M128" s="29" t="s">
        <v>5</v>
      </c>
      <c r="N128" s="29" t="s">
        <v>23</v>
      </c>
      <c r="O128" s="42"/>
      <c r="R128" s="95">
        <f>-O129*O121</f>
        <v>0</v>
      </c>
    </row>
    <row r="129" spans="2:60" ht="14.25" hidden="1" customHeight="1" outlineLevel="1" x14ac:dyDescent="0.2">
      <c r="C129" s="12"/>
      <c r="E129" s="2" t="s">
        <v>67</v>
      </c>
      <c r="H129" s="10"/>
      <c r="I129" s="32"/>
      <c r="J129" s="32"/>
      <c r="M129" s="29" t="s">
        <v>7</v>
      </c>
      <c r="N129" s="33" t="s">
        <v>8</v>
      </c>
      <c r="O129" s="137">
        <f>+IF(UserType="Corporation",AF19,0)</f>
        <v>0</v>
      </c>
      <c r="R129" s="96"/>
    </row>
    <row r="130" spans="2:60" s="7" customFormat="1" ht="14.25" hidden="1" customHeight="1" outlineLevel="1" thickBot="1" x14ac:dyDescent="0.3">
      <c r="B130" s="27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38"/>
      <c r="N130" s="38"/>
      <c r="O130" s="42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19"/>
      <c r="BG130" s="19"/>
      <c r="BH130" s="19"/>
    </row>
    <row r="131" spans="2:60" s="24" customFormat="1" ht="14.25" hidden="1" customHeight="1" outlineLevel="1" thickTop="1" thickBot="1" x14ac:dyDescent="0.3">
      <c r="B131" s="24" t="s">
        <v>33</v>
      </c>
      <c r="M131" s="25" t="s">
        <v>5</v>
      </c>
      <c r="N131" s="25" t="s">
        <v>57</v>
      </c>
      <c r="R131" s="62">
        <f>+R133+R136+R142+R146</f>
        <v>0</v>
      </c>
      <c r="S131" s="62" t="e">
        <f t="shared" ref="S131:BE131" si="47">+S133+S136+S142+S146</f>
        <v>#N/A</v>
      </c>
      <c r="T131" s="62" t="e">
        <f t="shared" si="47"/>
        <v>#N/A</v>
      </c>
      <c r="U131" s="62" t="e">
        <f t="shared" si="47"/>
        <v>#N/A</v>
      </c>
      <c r="V131" s="62" t="e">
        <f t="shared" si="47"/>
        <v>#N/A</v>
      </c>
      <c r="W131" s="62" t="e">
        <f t="shared" si="47"/>
        <v>#N/A</v>
      </c>
      <c r="X131" s="62" t="e">
        <f t="shared" si="47"/>
        <v>#N/A</v>
      </c>
      <c r="Y131" s="62" t="e">
        <f t="shared" si="47"/>
        <v>#N/A</v>
      </c>
      <c r="Z131" s="62" t="e">
        <f t="shared" si="47"/>
        <v>#N/A</v>
      </c>
      <c r="AA131" s="62" t="e">
        <f t="shared" si="47"/>
        <v>#N/A</v>
      </c>
      <c r="AB131" s="62" t="e">
        <f t="shared" si="47"/>
        <v>#N/A</v>
      </c>
      <c r="AC131" s="62" t="e">
        <f t="shared" si="47"/>
        <v>#N/A</v>
      </c>
      <c r="AD131" s="62" t="e">
        <f t="shared" si="47"/>
        <v>#N/A</v>
      </c>
      <c r="AE131" s="62" t="e">
        <f t="shared" si="47"/>
        <v>#N/A</v>
      </c>
      <c r="AF131" s="62" t="e">
        <f t="shared" si="47"/>
        <v>#N/A</v>
      </c>
      <c r="AG131" s="62" t="e">
        <f t="shared" si="47"/>
        <v>#N/A</v>
      </c>
      <c r="AH131" s="62" t="e">
        <f t="shared" si="47"/>
        <v>#N/A</v>
      </c>
      <c r="AI131" s="62" t="e">
        <f t="shared" si="47"/>
        <v>#N/A</v>
      </c>
      <c r="AJ131" s="62" t="e">
        <f t="shared" si="47"/>
        <v>#N/A</v>
      </c>
      <c r="AK131" s="62" t="e">
        <f t="shared" si="47"/>
        <v>#N/A</v>
      </c>
      <c r="AL131" s="62" t="e">
        <f t="shared" si="47"/>
        <v>#N/A</v>
      </c>
      <c r="AM131" s="62" t="e">
        <f t="shared" si="47"/>
        <v>#N/A</v>
      </c>
      <c r="AN131" s="62" t="e">
        <f t="shared" si="47"/>
        <v>#N/A</v>
      </c>
      <c r="AO131" s="62" t="e">
        <f t="shared" si="47"/>
        <v>#N/A</v>
      </c>
      <c r="AP131" s="62" t="e">
        <f t="shared" si="47"/>
        <v>#N/A</v>
      </c>
      <c r="AQ131" s="62" t="e">
        <f t="shared" si="47"/>
        <v>#N/A</v>
      </c>
      <c r="AR131" s="62" t="e">
        <f t="shared" si="47"/>
        <v>#N/A</v>
      </c>
      <c r="AS131" s="62" t="e">
        <f t="shared" si="47"/>
        <v>#N/A</v>
      </c>
      <c r="AT131" s="62" t="e">
        <f t="shared" si="47"/>
        <v>#N/A</v>
      </c>
      <c r="AU131" s="62" t="e">
        <f t="shared" si="47"/>
        <v>#N/A</v>
      </c>
      <c r="AV131" s="62" t="e">
        <f t="shared" si="47"/>
        <v>#N/A</v>
      </c>
      <c r="AW131" s="62" t="e">
        <f t="shared" si="47"/>
        <v>#N/A</v>
      </c>
      <c r="AX131" s="62" t="e">
        <f t="shared" si="47"/>
        <v>#N/A</v>
      </c>
      <c r="AY131" s="62" t="e">
        <f t="shared" si="47"/>
        <v>#N/A</v>
      </c>
      <c r="AZ131" s="62" t="e">
        <f t="shared" si="47"/>
        <v>#N/A</v>
      </c>
      <c r="BA131" s="62" t="e">
        <f t="shared" si="47"/>
        <v>#N/A</v>
      </c>
      <c r="BB131" s="62" t="e">
        <f t="shared" si="47"/>
        <v>#N/A</v>
      </c>
      <c r="BC131" s="62" t="e">
        <f t="shared" si="47"/>
        <v>#N/A</v>
      </c>
      <c r="BD131" s="62" t="e">
        <f t="shared" si="47"/>
        <v>#N/A</v>
      </c>
      <c r="BE131" s="62" t="e">
        <f t="shared" si="47"/>
        <v>#N/A</v>
      </c>
    </row>
    <row r="132" spans="2:60" s="13" customFormat="1" ht="14.25" hidden="1" customHeight="1" outlineLevel="1" thickTop="1" x14ac:dyDescent="0.25">
      <c r="M132" s="20"/>
      <c r="N132" s="20"/>
      <c r="R132" s="63"/>
      <c r="S132" s="21"/>
    </row>
    <row r="133" spans="2:60" s="48" customFormat="1" ht="14.25" hidden="1" customHeight="1" outlineLevel="1" x14ac:dyDescent="0.25">
      <c r="B133" s="211"/>
      <c r="C133" s="211" t="s">
        <v>40</v>
      </c>
      <c r="F133" s="55"/>
      <c r="G133" s="55"/>
      <c r="I133" s="55"/>
      <c r="M133" s="57" t="s">
        <v>5</v>
      </c>
      <c r="N133" s="57" t="s">
        <v>57</v>
      </c>
      <c r="O133" s="58"/>
      <c r="P133" s="59"/>
      <c r="Q133" s="60"/>
      <c r="R133" s="61">
        <f>+O134*(1+VAT)</f>
        <v>0</v>
      </c>
      <c r="S133" s="61" t="e">
        <f>+R133*(1+CPI)</f>
        <v>#N/A</v>
      </c>
      <c r="T133" s="61" t="e">
        <f t="shared" ref="T133:BE133" si="48">+S133*(1+CPI)</f>
        <v>#N/A</v>
      </c>
      <c r="U133" s="61" t="e">
        <f t="shared" si="48"/>
        <v>#N/A</v>
      </c>
      <c r="V133" s="61" t="e">
        <f t="shared" si="48"/>
        <v>#N/A</v>
      </c>
      <c r="W133" s="61" t="e">
        <f t="shared" si="48"/>
        <v>#N/A</v>
      </c>
      <c r="X133" s="61" t="e">
        <f t="shared" si="48"/>
        <v>#N/A</v>
      </c>
      <c r="Y133" s="61" t="e">
        <f t="shared" si="48"/>
        <v>#N/A</v>
      </c>
      <c r="Z133" s="61" t="e">
        <f t="shared" si="48"/>
        <v>#N/A</v>
      </c>
      <c r="AA133" s="61" t="e">
        <f t="shared" si="48"/>
        <v>#N/A</v>
      </c>
      <c r="AB133" s="61" t="e">
        <f t="shared" si="48"/>
        <v>#N/A</v>
      </c>
      <c r="AC133" s="61" t="e">
        <f t="shared" si="48"/>
        <v>#N/A</v>
      </c>
      <c r="AD133" s="61" t="e">
        <f t="shared" si="48"/>
        <v>#N/A</v>
      </c>
      <c r="AE133" s="61" t="e">
        <f t="shared" si="48"/>
        <v>#N/A</v>
      </c>
      <c r="AF133" s="61" t="e">
        <f t="shared" si="48"/>
        <v>#N/A</v>
      </c>
      <c r="AG133" s="61" t="e">
        <f t="shared" si="48"/>
        <v>#N/A</v>
      </c>
      <c r="AH133" s="61" t="e">
        <f t="shared" si="48"/>
        <v>#N/A</v>
      </c>
      <c r="AI133" s="61" t="e">
        <f t="shared" si="48"/>
        <v>#N/A</v>
      </c>
      <c r="AJ133" s="61" t="e">
        <f t="shared" si="48"/>
        <v>#N/A</v>
      </c>
      <c r="AK133" s="61" t="e">
        <f t="shared" si="48"/>
        <v>#N/A</v>
      </c>
      <c r="AL133" s="61" t="e">
        <f t="shared" si="48"/>
        <v>#N/A</v>
      </c>
      <c r="AM133" s="61" t="e">
        <f t="shared" si="48"/>
        <v>#N/A</v>
      </c>
      <c r="AN133" s="61" t="e">
        <f t="shared" si="48"/>
        <v>#N/A</v>
      </c>
      <c r="AO133" s="61" t="e">
        <f t="shared" si="48"/>
        <v>#N/A</v>
      </c>
      <c r="AP133" s="61" t="e">
        <f t="shared" si="48"/>
        <v>#N/A</v>
      </c>
      <c r="AQ133" s="61" t="e">
        <f t="shared" si="48"/>
        <v>#N/A</v>
      </c>
      <c r="AR133" s="61" t="e">
        <f t="shared" si="48"/>
        <v>#N/A</v>
      </c>
      <c r="AS133" s="61" t="e">
        <f t="shared" si="48"/>
        <v>#N/A</v>
      </c>
      <c r="AT133" s="61" t="e">
        <f t="shared" si="48"/>
        <v>#N/A</v>
      </c>
      <c r="AU133" s="61" t="e">
        <f t="shared" si="48"/>
        <v>#N/A</v>
      </c>
      <c r="AV133" s="61" t="e">
        <f t="shared" si="48"/>
        <v>#N/A</v>
      </c>
      <c r="AW133" s="61" t="e">
        <f t="shared" si="48"/>
        <v>#N/A</v>
      </c>
      <c r="AX133" s="61" t="e">
        <f>+AW133*(1+CPI)</f>
        <v>#N/A</v>
      </c>
      <c r="AY133" s="61" t="e">
        <f t="shared" si="48"/>
        <v>#N/A</v>
      </c>
      <c r="AZ133" s="61" t="e">
        <f t="shared" si="48"/>
        <v>#N/A</v>
      </c>
      <c r="BA133" s="61" t="e">
        <f t="shared" si="48"/>
        <v>#N/A</v>
      </c>
      <c r="BB133" s="61" t="e">
        <f t="shared" si="48"/>
        <v>#N/A</v>
      </c>
      <c r="BC133" s="61" t="e">
        <f t="shared" si="48"/>
        <v>#N/A</v>
      </c>
      <c r="BD133" s="61" t="e">
        <f t="shared" si="48"/>
        <v>#N/A</v>
      </c>
      <c r="BE133" s="61" t="e">
        <f t="shared" si="48"/>
        <v>#N/A</v>
      </c>
      <c r="BF133" s="15"/>
      <c r="BG133" s="15"/>
      <c r="BH133" s="15"/>
    </row>
    <row r="134" spans="2:60" s="7" customFormat="1" ht="14.25" hidden="1" customHeight="1" outlineLevel="1" x14ac:dyDescent="0.25">
      <c r="B134" s="28"/>
      <c r="D134" s="28" t="s">
        <v>10</v>
      </c>
      <c r="F134" s="28"/>
      <c r="G134" s="28"/>
      <c r="I134" s="28"/>
      <c r="M134" s="29" t="s">
        <v>7</v>
      </c>
      <c r="N134" s="29" t="s">
        <v>57</v>
      </c>
      <c r="O134" s="136">
        <f>+AK10</f>
        <v>0</v>
      </c>
      <c r="R134" s="34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1"/>
      <c r="BG134" s="31"/>
      <c r="BH134" s="31"/>
    </row>
    <row r="135" spans="2:60" s="7" customFormat="1" ht="14.25" hidden="1" customHeight="1" outlineLevel="1" x14ac:dyDescent="0.25">
      <c r="B135" s="28"/>
      <c r="D135" s="28"/>
      <c r="F135" s="28"/>
      <c r="G135" s="28"/>
      <c r="I135" s="28"/>
      <c r="M135" s="29"/>
      <c r="N135" s="29"/>
      <c r="O135" s="34"/>
      <c r="R135" s="34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1"/>
      <c r="BG135" s="31"/>
      <c r="BH135" s="31"/>
    </row>
    <row r="136" spans="2:60" s="48" customFormat="1" ht="14.25" hidden="1" customHeight="1" outlineLevel="1" x14ac:dyDescent="0.25">
      <c r="B136" s="211"/>
      <c r="C136" s="211" t="s">
        <v>41</v>
      </c>
      <c r="F136" s="55"/>
      <c r="G136" s="55"/>
      <c r="I136" s="55"/>
      <c r="M136" s="57" t="s">
        <v>5</v>
      </c>
      <c r="N136" s="57" t="s">
        <v>57</v>
      </c>
      <c r="O136" s="58"/>
      <c r="P136" s="59"/>
      <c r="Q136" s="60"/>
      <c r="R136" s="61">
        <f t="shared" ref="R136:BE136" si="49">+IFERROR(R137*R99/R138,0)*(1+VAT)</f>
        <v>0</v>
      </c>
      <c r="S136" s="61">
        <f t="shared" si="49"/>
        <v>0</v>
      </c>
      <c r="T136" s="61">
        <f t="shared" si="49"/>
        <v>0</v>
      </c>
      <c r="U136" s="61">
        <f t="shared" si="49"/>
        <v>0</v>
      </c>
      <c r="V136" s="61">
        <f t="shared" si="49"/>
        <v>0</v>
      </c>
      <c r="W136" s="61">
        <f t="shared" si="49"/>
        <v>0</v>
      </c>
      <c r="X136" s="61">
        <f t="shared" si="49"/>
        <v>0</v>
      </c>
      <c r="Y136" s="61">
        <f t="shared" si="49"/>
        <v>0</v>
      </c>
      <c r="Z136" s="61">
        <f t="shared" si="49"/>
        <v>0</v>
      </c>
      <c r="AA136" s="61">
        <f t="shared" si="49"/>
        <v>0</v>
      </c>
      <c r="AB136" s="61">
        <f t="shared" si="49"/>
        <v>0</v>
      </c>
      <c r="AC136" s="61">
        <f t="shared" si="49"/>
        <v>0</v>
      </c>
      <c r="AD136" s="61">
        <f t="shared" si="49"/>
        <v>0</v>
      </c>
      <c r="AE136" s="61">
        <f t="shared" si="49"/>
        <v>0</v>
      </c>
      <c r="AF136" s="61">
        <f t="shared" si="49"/>
        <v>0</v>
      </c>
      <c r="AG136" s="61">
        <f t="shared" si="49"/>
        <v>0</v>
      </c>
      <c r="AH136" s="61">
        <f t="shared" si="49"/>
        <v>0</v>
      </c>
      <c r="AI136" s="61">
        <f t="shared" si="49"/>
        <v>0</v>
      </c>
      <c r="AJ136" s="61">
        <f t="shared" si="49"/>
        <v>0</v>
      </c>
      <c r="AK136" s="61">
        <f t="shared" si="49"/>
        <v>0</v>
      </c>
      <c r="AL136" s="61">
        <f t="shared" si="49"/>
        <v>0</v>
      </c>
      <c r="AM136" s="61">
        <f t="shared" si="49"/>
        <v>0</v>
      </c>
      <c r="AN136" s="61">
        <f t="shared" si="49"/>
        <v>0</v>
      </c>
      <c r="AO136" s="61">
        <f t="shared" si="49"/>
        <v>0</v>
      </c>
      <c r="AP136" s="61">
        <f t="shared" si="49"/>
        <v>0</v>
      </c>
      <c r="AQ136" s="61">
        <f t="shared" si="49"/>
        <v>0</v>
      </c>
      <c r="AR136" s="61">
        <f t="shared" si="49"/>
        <v>0</v>
      </c>
      <c r="AS136" s="61">
        <f t="shared" si="49"/>
        <v>0</v>
      </c>
      <c r="AT136" s="61">
        <f t="shared" si="49"/>
        <v>0</v>
      </c>
      <c r="AU136" s="61">
        <f t="shared" si="49"/>
        <v>0</v>
      </c>
      <c r="AV136" s="61">
        <f t="shared" si="49"/>
        <v>0</v>
      </c>
      <c r="AW136" s="61">
        <f t="shared" si="49"/>
        <v>0</v>
      </c>
      <c r="AX136" s="61">
        <f t="shared" si="49"/>
        <v>0</v>
      </c>
      <c r="AY136" s="61">
        <f t="shared" si="49"/>
        <v>0</v>
      </c>
      <c r="AZ136" s="61">
        <f t="shared" si="49"/>
        <v>0</v>
      </c>
      <c r="BA136" s="61">
        <f t="shared" si="49"/>
        <v>0</v>
      </c>
      <c r="BB136" s="61">
        <f t="shared" si="49"/>
        <v>0</v>
      </c>
      <c r="BC136" s="61">
        <f t="shared" si="49"/>
        <v>0</v>
      </c>
      <c r="BD136" s="61">
        <f t="shared" si="49"/>
        <v>0</v>
      </c>
      <c r="BE136" s="61">
        <f t="shared" si="49"/>
        <v>0</v>
      </c>
      <c r="BF136" s="15"/>
      <c r="BG136" s="15"/>
      <c r="BH136" s="15"/>
    </row>
    <row r="137" spans="2:60" s="7" customFormat="1" ht="14.25" hidden="1" customHeight="1" outlineLevel="1" x14ac:dyDescent="0.25">
      <c r="B137" s="27"/>
      <c r="C137" s="27"/>
      <c r="D137" s="7" t="s">
        <v>43</v>
      </c>
      <c r="F137" s="28"/>
      <c r="G137" s="28"/>
      <c r="I137" s="28"/>
      <c r="M137" s="29" t="s">
        <v>7</v>
      </c>
      <c r="N137" s="29" t="s">
        <v>224</v>
      </c>
      <c r="O137" s="64"/>
      <c r="P137" s="65"/>
      <c r="Q137" s="13"/>
      <c r="R137" s="203">
        <f t="shared" ref="R137:BE137" si="50">+R73</f>
        <v>0</v>
      </c>
      <c r="S137" s="203">
        <f t="shared" si="50"/>
        <v>0</v>
      </c>
      <c r="T137" s="203">
        <f t="shared" si="50"/>
        <v>0</v>
      </c>
      <c r="U137" s="203">
        <f t="shared" si="50"/>
        <v>0</v>
      </c>
      <c r="V137" s="203">
        <f t="shared" si="50"/>
        <v>0</v>
      </c>
      <c r="W137" s="203">
        <f t="shared" si="50"/>
        <v>0</v>
      </c>
      <c r="X137" s="203">
        <f t="shared" si="50"/>
        <v>0</v>
      </c>
      <c r="Y137" s="203">
        <f t="shared" si="50"/>
        <v>0</v>
      </c>
      <c r="Z137" s="203">
        <f t="shared" si="50"/>
        <v>0</v>
      </c>
      <c r="AA137" s="203">
        <f t="shared" si="50"/>
        <v>0</v>
      </c>
      <c r="AB137" s="203">
        <f t="shared" si="50"/>
        <v>0</v>
      </c>
      <c r="AC137" s="203">
        <f t="shared" si="50"/>
        <v>0</v>
      </c>
      <c r="AD137" s="203">
        <f t="shared" si="50"/>
        <v>0</v>
      </c>
      <c r="AE137" s="203">
        <f t="shared" si="50"/>
        <v>0</v>
      </c>
      <c r="AF137" s="203">
        <f t="shared" si="50"/>
        <v>0</v>
      </c>
      <c r="AG137" s="203">
        <f t="shared" si="50"/>
        <v>0</v>
      </c>
      <c r="AH137" s="203">
        <f t="shared" si="50"/>
        <v>0</v>
      </c>
      <c r="AI137" s="203">
        <f t="shared" si="50"/>
        <v>0</v>
      </c>
      <c r="AJ137" s="203">
        <f t="shared" si="50"/>
        <v>0</v>
      </c>
      <c r="AK137" s="203">
        <f t="shared" si="50"/>
        <v>0</v>
      </c>
      <c r="AL137" s="203">
        <f t="shared" si="50"/>
        <v>0</v>
      </c>
      <c r="AM137" s="203">
        <f t="shared" si="50"/>
        <v>0</v>
      </c>
      <c r="AN137" s="203">
        <f t="shared" si="50"/>
        <v>0</v>
      </c>
      <c r="AO137" s="203">
        <f t="shared" si="50"/>
        <v>0</v>
      </c>
      <c r="AP137" s="203">
        <f t="shared" si="50"/>
        <v>0</v>
      </c>
      <c r="AQ137" s="203">
        <f t="shared" si="50"/>
        <v>0</v>
      </c>
      <c r="AR137" s="203">
        <f t="shared" si="50"/>
        <v>0</v>
      </c>
      <c r="AS137" s="203">
        <f t="shared" si="50"/>
        <v>0</v>
      </c>
      <c r="AT137" s="203">
        <f t="shared" si="50"/>
        <v>0</v>
      </c>
      <c r="AU137" s="203">
        <f t="shared" si="50"/>
        <v>0</v>
      </c>
      <c r="AV137" s="203">
        <f t="shared" si="50"/>
        <v>0</v>
      </c>
      <c r="AW137" s="203">
        <f t="shared" si="50"/>
        <v>0</v>
      </c>
      <c r="AX137" s="203">
        <f t="shared" si="50"/>
        <v>0</v>
      </c>
      <c r="AY137" s="203">
        <f t="shared" si="50"/>
        <v>0</v>
      </c>
      <c r="AZ137" s="203">
        <f t="shared" si="50"/>
        <v>0</v>
      </c>
      <c r="BA137" s="203">
        <f t="shared" si="50"/>
        <v>0</v>
      </c>
      <c r="BB137" s="203">
        <f t="shared" si="50"/>
        <v>0</v>
      </c>
      <c r="BC137" s="203">
        <f t="shared" si="50"/>
        <v>0</v>
      </c>
      <c r="BD137" s="203">
        <f t="shared" si="50"/>
        <v>0</v>
      </c>
      <c r="BE137" s="203">
        <f t="shared" si="50"/>
        <v>0</v>
      </c>
      <c r="BF137" s="19"/>
      <c r="BG137" s="19"/>
      <c r="BH137" s="19"/>
    </row>
    <row r="138" spans="2:60" s="7" customFormat="1" ht="14.25" hidden="1" customHeight="1" outlineLevel="1" x14ac:dyDescent="0.25">
      <c r="B138" s="28"/>
      <c r="C138" s="28"/>
      <c r="D138" s="10" t="s">
        <v>56</v>
      </c>
      <c r="F138" s="28"/>
      <c r="G138" s="28"/>
      <c r="I138" s="28"/>
      <c r="M138" s="29" t="s">
        <v>5</v>
      </c>
      <c r="N138" s="38" t="s">
        <v>8</v>
      </c>
      <c r="O138" s="42"/>
      <c r="R138" s="41">
        <f>+O139</f>
        <v>0</v>
      </c>
      <c r="S138" s="41">
        <f t="shared" ref="S138:BE138" si="51">+R138*(1-$O$140)</f>
        <v>0</v>
      </c>
      <c r="T138" s="41">
        <f t="shared" si="51"/>
        <v>0</v>
      </c>
      <c r="U138" s="41">
        <f t="shared" si="51"/>
        <v>0</v>
      </c>
      <c r="V138" s="41">
        <f t="shared" si="51"/>
        <v>0</v>
      </c>
      <c r="W138" s="41">
        <f t="shared" si="51"/>
        <v>0</v>
      </c>
      <c r="X138" s="41">
        <f t="shared" si="51"/>
        <v>0</v>
      </c>
      <c r="Y138" s="41">
        <f t="shared" si="51"/>
        <v>0</v>
      </c>
      <c r="Z138" s="41">
        <f t="shared" si="51"/>
        <v>0</v>
      </c>
      <c r="AA138" s="41">
        <f t="shared" si="51"/>
        <v>0</v>
      </c>
      <c r="AB138" s="41">
        <f t="shared" si="51"/>
        <v>0</v>
      </c>
      <c r="AC138" s="41">
        <f t="shared" si="51"/>
        <v>0</v>
      </c>
      <c r="AD138" s="41">
        <f t="shared" si="51"/>
        <v>0</v>
      </c>
      <c r="AE138" s="41">
        <f t="shared" si="51"/>
        <v>0</v>
      </c>
      <c r="AF138" s="41">
        <f t="shared" si="51"/>
        <v>0</v>
      </c>
      <c r="AG138" s="41">
        <f t="shared" si="51"/>
        <v>0</v>
      </c>
      <c r="AH138" s="41">
        <f t="shared" si="51"/>
        <v>0</v>
      </c>
      <c r="AI138" s="41">
        <f t="shared" si="51"/>
        <v>0</v>
      </c>
      <c r="AJ138" s="41">
        <f t="shared" si="51"/>
        <v>0</v>
      </c>
      <c r="AK138" s="41">
        <f t="shared" si="51"/>
        <v>0</v>
      </c>
      <c r="AL138" s="41">
        <f t="shared" si="51"/>
        <v>0</v>
      </c>
      <c r="AM138" s="41">
        <f t="shared" si="51"/>
        <v>0</v>
      </c>
      <c r="AN138" s="41">
        <f t="shared" si="51"/>
        <v>0</v>
      </c>
      <c r="AO138" s="41">
        <f t="shared" si="51"/>
        <v>0</v>
      </c>
      <c r="AP138" s="41">
        <f t="shared" si="51"/>
        <v>0</v>
      </c>
      <c r="AQ138" s="41">
        <f t="shared" si="51"/>
        <v>0</v>
      </c>
      <c r="AR138" s="41">
        <f t="shared" si="51"/>
        <v>0</v>
      </c>
      <c r="AS138" s="41">
        <f t="shared" si="51"/>
        <v>0</v>
      </c>
      <c r="AT138" s="41">
        <f t="shared" si="51"/>
        <v>0</v>
      </c>
      <c r="AU138" s="41">
        <f t="shared" si="51"/>
        <v>0</v>
      </c>
      <c r="AV138" s="41">
        <f t="shared" si="51"/>
        <v>0</v>
      </c>
      <c r="AW138" s="41">
        <f t="shared" si="51"/>
        <v>0</v>
      </c>
      <c r="AX138" s="41">
        <f>+AW138*(1-$O$140)</f>
        <v>0</v>
      </c>
      <c r="AY138" s="41">
        <f t="shared" si="51"/>
        <v>0</v>
      </c>
      <c r="AZ138" s="41">
        <f t="shared" si="51"/>
        <v>0</v>
      </c>
      <c r="BA138" s="41">
        <f t="shared" si="51"/>
        <v>0</v>
      </c>
      <c r="BB138" s="41">
        <f t="shared" si="51"/>
        <v>0</v>
      </c>
      <c r="BC138" s="41">
        <f t="shared" si="51"/>
        <v>0</v>
      </c>
      <c r="BD138" s="41">
        <f t="shared" si="51"/>
        <v>0</v>
      </c>
      <c r="BE138" s="41">
        <f t="shared" si="51"/>
        <v>0</v>
      </c>
      <c r="BF138" s="31"/>
      <c r="BG138" s="31"/>
      <c r="BH138" s="31"/>
    </row>
    <row r="139" spans="2:60" s="7" customFormat="1" ht="14.25" hidden="1" customHeight="1" outlineLevel="1" x14ac:dyDescent="0.25">
      <c r="B139" s="28"/>
      <c r="C139" s="28"/>
      <c r="E139" s="10" t="s">
        <v>82</v>
      </c>
      <c r="F139" s="28"/>
      <c r="G139" s="28"/>
      <c r="I139" s="28"/>
      <c r="M139" s="29" t="s">
        <v>7</v>
      </c>
      <c r="N139" s="38" t="s">
        <v>8</v>
      </c>
      <c r="O139" s="137">
        <f>+AF10</f>
        <v>0</v>
      </c>
      <c r="R139" s="39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1"/>
      <c r="BG139" s="31"/>
      <c r="BH139" s="31"/>
    </row>
    <row r="140" spans="2:60" s="7" customFormat="1" ht="14.25" hidden="1" customHeight="1" outlineLevel="1" x14ac:dyDescent="0.25">
      <c r="E140" s="7" t="s">
        <v>31</v>
      </c>
      <c r="M140" s="9" t="s">
        <v>36</v>
      </c>
      <c r="N140" s="11" t="s">
        <v>8</v>
      </c>
      <c r="O140" s="89">
        <v>0</v>
      </c>
      <c r="P140" s="23"/>
      <c r="BF140" s="19"/>
      <c r="BG140" s="19"/>
      <c r="BH140" s="19"/>
    </row>
    <row r="141" spans="2:60" s="7" customFormat="1" ht="14.25" hidden="1" customHeight="1" outlineLevel="1" x14ac:dyDescent="0.25">
      <c r="B141" s="28"/>
      <c r="C141" s="28"/>
      <c r="D141" s="10"/>
      <c r="F141" s="28"/>
      <c r="G141" s="28"/>
      <c r="I141" s="28"/>
      <c r="M141" s="29"/>
      <c r="N141" s="38"/>
      <c r="R141" s="39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1"/>
      <c r="BG141" s="31"/>
      <c r="BH141" s="31"/>
    </row>
    <row r="142" spans="2:60" s="48" customFormat="1" ht="14.25" hidden="1" customHeight="1" outlineLevel="1" x14ac:dyDescent="0.25">
      <c r="B142" s="211"/>
      <c r="C142" s="211" t="s">
        <v>42</v>
      </c>
      <c r="F142" s="55"/>
      <c r="G142" s="55"/>
      <c r="I142" s="55"/>
      <c r="M142" s="57" t="s">
        <v>5</v>
      </c>
      <c r="N142" s="57" t="s">
        <v>57</v>
      </c>
      <c r="O142" s="58"/>
      <c r="P142" s="59"/>
      <c r="Q142" s="60"/>
      <c r="R142" s="61">
        <f t="shared" ref="R142:BE142" si="52">+R143*R73*(1+VAT)</f>
        <v>0</v>
      </c>
      <c r="S142" s="61">
        <f t="shared" si="52"/>
        <v>0</v>
      </c>
      <c r="T142" s="61">
        <f t="shared" si="52"/>
        <v>0</v>
      </c>
      <c r="U142" s="61">
        <f t="shared" si="52"/>
        <v>0</v>
      </c>
      <c r="V142" s="61">
        <f t="shared" si="52"/>
        <v>0</v>
      </c>
      <c r="W142" s="61">
        <f t="shared" si="52"/>
        <v>0</v>
      </c>
      <c r="X142" s="61">
        <f t="shared" si="52"/>
        <v>0</v>
      </c>
      <c r="Y142" s="61">
        <f t="shared" si="52"/>
        <v>0</v>
      </c>
      <c r="Z142" s="61">
        <f t="shared" si="52"/>
        <v>0</v>
      </c>
      <c r="AA142" s="61">
        <f t="shared" si="52"/>
        <v>0</v>
      </c>
      <c r="AB142" s="61">
        <f t="shared" si="52"/>
        <v>0</v>
      </c>
      <c r="AC142" s="61">
        <f t="shared" si="52"/>
        <v>0</v>
      </c>
      <c r="AD142" s="61">
        <f t="shared" si="52"/>
        <v>0</v>
      </c>
      <c r="AE142" s="61">
        <f t="shared" si="52"/>
        <v>0</v>
      </c>
      <c r="AF142" s="61">
        <f t="shared" si="52"/>
        <v>0</v>
      </c>
      <c r="AG142" s="61">
        <f t="shared" si="52"/>
        <v>0</v>
      </c>
      <c r="AH142" s="61">
        <f t="shared" si="52"/>
        <v>0</v>
      </c>
      <c r="AI142" s="61">
        <f t="shared" si="52"/>
        <v>0</v>
      </c>
      <c r="AJ142" s="61">
        <f t="shared" si="52"/>
        <v>0</v>
      </c>
      <c r="AK142" s="61">
        <f t="shared" si="52"/>
        <v>0</v>
      </c>
      <c r="AL142" s="61">
        <f t="shared" si="52"/>
        <v>0</v>
      </c>
      <c r="AM142" s="61">
        <f t="shared" si="52"/>
        <v>0</v>
      </c>
      <c r="AN142" s="61">
        <f t="shared" si="52"/>
        <v>0</v>
      </c>
      <c r="AO142" s="61">
        <f t="shared" si="52"/>
        <v>0</v>
      </c>
      <c r="AP142" s="61">
        <f t="shared" si="52"/>
        <v>0</v>
      </c>
      <c r="AQ142" s="61">
        <f t="shared" si="52"/>
        <v>0</v>
      </c>
      <c r="AR142" s="61">
        <f t="shared" si="52"/>
        <v>0</v>
      </c>
      <c r="AS142" s="61">
        <f t="shared" si="52"/>
        <v>0</v>
      </c>
      <c r="AT142" s="61">
        <f t="shared" si="52"/>
        <v>0</v>
      </c>
      <c r="AU142" s="61">
        <f t="shared" si="52"/>
        <v>0</v>
      </c>
      <c r="AV142" s="61">
        <f t="shared" si="52"/>
        <v>0</v>
      </c>
      <c r="AW142" s="61">
        <f t="shared" si="52"/>
        <v>0</v>
      </c>
      <c r="AX142" s="61">
        <f t="shared" si="52"/>
        <v>0</v>
      </c>
      <c r="AY142" s="61">
        <f t="shared" si="52"/>
        <v>0</v>
      </c>
      <c r="AZ142" s="61">
        <f t="shared" si="52"/>
        <v>0</v>
      </c>
      <c r="BA142" s="61">
        <f t="shared" si="52"/>
        <v>0</v>
      </c>
      <c r="BB142" s="61">
        <f t="shared" si="52"/>
        <v>0</v>
      </c>
      <c r="BC142" s="61">
        <f t="shared" si="52"/>
        <v>0</v>
      </c>
      <c r="BD142" s="61">
        <f t="shared" si="52"/>
        <v>0</v>
      </c>
      <c r="BE142" s="61">
        <f t="shared" si="52"/>
        <v>0</v>
      </c>
      <c r="BF142" s="15"/>
      <c r="BG142" s="15"/>
      <c r="BH142" s="15"/>
    </row>
    <row r="143" spans="2:60" s="7" customFormat="1" ht="14.25" hidden="1" customHeight="1" outlineLevel="1" x14ac:dyDescent="0.25">
      <c r="B143" s="27"/>
      <c r="C143" s="27"/>
      <c r="D143" s="7" t="s">
        <v>45</v>
      </c>
      <c r="F143" s="28"/>
      <c r="G143" s="28"/>
      <c r="I143" s="28"/>
      <c r="M143" s="29" t="s">
        <v>5</v>
      </c>
      <c r="N143" s="29" t="s">
        <v>58</v>
      </c>
      <c r="O143" s="64"/>
      <c r="P143" s="65"/>
      <c r="Q143" s="13"/>
      <c r="R143" s="22">
        <f t="shared" ref="R143:BE143" si="53">+$O$144*R99</f>
        <v>0</v>
      </c>
      <c r="S143" s="22">
        <f t="shared" si="53"/>
        <v>0</v>
      </c>
      <c r="T143" s="22">
        <f t="shared" si="53"/>
        <v>0</v>
      </c>
      <c r="U143" s="22">
        <f t="shared" si="53"/>
        <v>0</v>
      </c>
      <c r="V143" s="22">
        <f t="shared" si="53"/>
        <v>0</v>
      </c>
      <c r="W143" s="22">
        <f t="shared" si="53"/>
        <v>0</v>
      </c>
      <c r="X143" s="22">
        <f t="shared" si="53"/>
        <v>0</v>
      </c>
      <c r="Y143" s="22">
        <f t="shared" si="53"/>
        <v>0</v>
      </c>
      <c r="Z143" s="22">
        <f t="shared" si="53"/>
        <v>0</v>
      </c>
      <c r="AA143" s="22">
        <f t="shared" si="53"/>
        <v>0</v>
      </c>
      <c r="AB143" s="22">
        <f t="shared" si="53"/>
        <v>0</v>
      </c>
      <c r="AC143" s="22">
        <f t="shared" si="53"/>
        <v>0</v>
      </c>
      <c r="AD143" s="22">
        <f t="shared" si="53"/>
        <v>0</v>
      </c>
      <c r="AE143" s="22">
        <f t="shared" si="53"/>
        <v>0</v>
      </c>
      <c r="AF143" s="22">
        <f t="shared" si="53"/>
        <v>0</v>
      </c>
      <c r="AG143" s="22">
        <f t="shared" si="53"/>
        <v>0</v>
      </c>
      <c r="AH143" s="22">
        <f t="shared" si="53"/>
        <v>0</v>
      </c>
      <c r="AI143" s="22">
        <f t="shared" si="53"/>
        <v>0</v>
      </c>
      <c r="AJ143" s="22">
        <f t="shared" si="53"/>
        <v>0</v>
      </c>
      <c r="AK143" s="22">
        <f t="shared" si="53"/>
        <v>0</v>
      </c>
      <c r="AL143" s="22">
        <f t="shared" si="53"/>
        <v>0</v>
      </c>
      <c r="AM143" s="22">
        <f t="shared" si="53"/>
        <v>0</v>
      </c>
      <c r="AN143" s="22">
        <f t="shared" si="53"/>
        <v>0</v>
      </c>
      <c r="AO143" s="22">
        <f t="shared" si="53"/>
        <v>0</v>
      </c>
      <c r="AP143" s="22">
        <f t="shared" si="53"/>
        <v>0</v>
      </c>
      <c r="AQ143" s="22">
        <f t="shared" si="53"/>
        <v>0</v>
      </c>
      <c r="AR143" s="22">
        <f t="shared" si="53"/>
        <v>0</v>
      </c>
      <c r="AS143" s="22">
        <f t="shared" si="53"/>
        <v>0</v>
      </c>
      <c r="AT143" s="22">
        <f t="shared" si="53"/>
        <v>0</v>
      </c>
      <c r="AU143" s="22">
        <f t="shared" si="53"/>
        <v>0</v>
      </c>
      <c r="AV143" s="22">
        <f t="shared" si="53"/>
        <v>0</v>
      </c>
      <c r="AW143" s="22">
        <f t="shared" si="53"/>
        <v>0</v>
      </c>
      <c r="AX143" s="22">
        <f t="shared" si="53"/>
        <v>0</v>
      </c>
      <c r="AY143" s="22">
        <f t="shared" si="53"/>
        <v>0</v>
      </c>
      <c r="AZ143" s="22">
        <f t="shared" si="53"/>
        <v>0</v>
      </c>
      <c r="BA143" s="22">
        <f t="shared" si="53"/>
        <v>0</v>
      </c>
      <c r="BB143" s="22">
        <f t="shared" si="53"/>
        <v>0</v>
      </c>
      <c r="BC143" s="22">
        <f t="shared" si="53"/>
        <v>0</v>
      </c>
      <c r="BD143" s="22">
        <f t="shared" si="53"/>
        <v>0</v>
      </c>
      <c r="BE143" s="22">
        <f t="shared" si="53"/>
        <v>0</v>
      </c>
      <c r="BF143" s="19"/>
      <c r="BG143" s="19"/>
      <c r="BH143" s="19"/>
    </row>
    <row r="144" spans="2:60" s="7" customFormat="1" ht="14.25" hidden="1" customHeight="1" outlineLevel="1" x14ac:dyDescent="0.25">
      <c r="B144" s="28"/>
      <c r="C144" s="28"/>
      <c r="D144" s="10"/>
      <c r="E144" s="7" t="s">
        <v>227</v>
      </c>
      <c r="F144" s="28"/>
      <c r="G144" s="28"/>
      <c r="I144" s="28"/>
      <c r="M144" s="29" t="s">
        <v>36</v>
      </c>
      <c r="N144" s="38" t="s">
        <v>8</v>
      </c>
      <c r="O144" s="89">
        <v>0.01</v>
      </c>
      <c r="R144" s="39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1"/>
      <c r="BG144" s="31"/>
      <c r="BH144" s="31"/>
    </row>
    <row r="145" spans="2:60" s="7" customFormat="1" ht="14.25" hidden="1" customHeight="1" outlineLevel="1" x14ac:dyDescent="0.25">
      <c r="B145" s="28"/>
      <c r="C145" s="28"/>
      <c r="D145" s="10"/>
      <c r="F145" s="28"/>
      <c r="G145" s="28"/>
      <c r="I145" s="28"/>
      <c r="M145" s="29"/>
      <c r="N145" s="38"/>
      <c r="R145" s="39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1"/>
      <c r="BG145" s="31"/>
      <c r="BH145" s="31"/>
    </row>
    <row r="146" spans="2:60" s="48" customFormat="1" ht="14.25" hidden="1" customHeight="1" outlineLevel="1" x14ac:dyDescent="0.25">
      <c r="B146" s="211"/>
      <c r="C146" s="211" t="s">
        <v>59</v>
      </c>
      <c r="F146" s="55"/>
      <c r="G146" s="55"/>
      <c r="I146" s="55"/>
      <c r="M146" s="57" t="s">
        <v>5</v>
      </c>
      <c r="N146" s="57" t="s">
        <v>57</v>
      </c>
      <c r="O146" s="58"/>
      <c r="P146" s="59"/>
      <c r="Q146" s="60"/>
      <c r="R146" s="71">
        <f>+R147+R152</f>
        <v>0</v>
      </c>
      <c r="S146" s="71">
        <f t="shared" ref="S146:BE146" si="54">+S147+S152</f>
        <v>0</v>
      </c>
      <c r="T146" s="71">
        <f t="shared" si="54"/>
        <v>0</v>
      </c>
      <c r="U146" s="71">
        <f t="shared" si="54"/>
        <v>0</v>
      </c>
      <c r="V146" s="71">
        <f t="shared" si="54"/>
        <v>0</v>
      </c>
      <c r="W146" s="71">
        <f t="shared" si="54"/>
        <v>0</v>
      </c>
      <c r="X146" s="71">
        <f t="shared" si="54"/>
        <v>0</v>
      </c>
      <c r="Y146" s="71">
        <f t="shared" si="54"/>
        <v>0</v>
      </c>
      <c r="Z146" s="71">
        <f t="shared" si="54"/>
        <v>0</v>
      </c>
      <c r="AA146" s="71">
        <f t="shared" si="54"/>
        <v>0</v>
      </c>
      <c r="AB146" s="71">
        <f t="shared" si="54"/>
        <v>0</v>
      </c>
      <c r="AC146" s="71">
        <f t="shared" si="54"/>
        <v>0</v>
      </c>
      <c r="AD146" s="71">
        <f t="shared" si="54"/>
        <v>0</v>
      </c>
      <c r="AE146" s="71">
        <f t="shared" si="54"/>
        <v>0</v>
      </c>
      <c r="AF146" s="71">
        <f t="shared" si="54"/>
        <v>0</v>
      </c>
      <c r="AG146" s="71">
        <f t="shared" si="54"/>
        <v>0</v>
      </c>
      <c r="AH146" s="71">
        <f t="shared" si="54"/>
        <v>0</v>
      </c>
      <c r="AI146" s="71">
        <f t="shared" si="54"/>
        <v>0</v>
      </c>
      <c r="AJ146" s="71">
        <f t="shared" si="54"/>
        <v>0</v>
      </c>
      <c r="AK146" s="71">
        <f t="shared" si="54"/>
        <v>0</v>
      </c>
      <c r="AL146" s="71">
        <f t="shared" si="54"/>
        <v>0</v>
      </c>
      <c r="AM146" s="71">
        <f t="shared" si="54"/>
        <v>0</v>
      </c>
      <c r="AN146" s="71">
        <f t="shared" si="54"/>
        <v>0</v>
      </c>
      <c r="AO146" s="71">
        <f t="shared" si="54"/>
        <v>0</v>
      </c>
      <c r="AP146" s="71">
        <f t="shared" si="54"/>
        <v>0</v>
      </c>
      <c r="AQ146" s="71">
        <f t="shared" si="54"/>
        <v>0</v>
      </c>
      <c r="AR146" s="71">
        <f t="shared" si="54"/>
        <v>0</v>
      </c>
      <c r="AS146" s="71">
        <f t="shared" si="54"/>
        <v>0</v>
      </c>
      <c r="AT146" s="71">
        <f t="shared" si="54"/>
        <v>0</v>
      </c>
      <c r="AU146" s="71">
        <f t="shared" si="54"/>
        <v>0</v>
      </c>
      <c r="AV146" s="71">
        <f t="shared" si="54"/>
        <v>0</v>
      </c>
      <c r="AW146" s="71">
        <f t="shared" si="54"/>
        <v>0</v>
      </c>
      <c r="AX146" s="71">
        <f t="shared" si="54"/>
        <v>0</v>
      </c>
      <c r="AY146" s="71">
        <f t="shared" si="54"/>
        <v>0</v>
      </c>
      <c r="AZ146" s="71">
        <f t="shared" si="54"/>
        <v>0</v>
      </c>
      <c r="BA146" s="71">
        <f t="shared" si="54"/>
        <v>0</v>
      </c>
      <c r="BB146" s="71">
        <f t="shared" si="54"/>
        <v>0</v>
      </c>
      <c r="BC146" s="71">
        <f t="shared" si="54"/>
        <v>0</v>
      </c>
      <c r="BD146" s="71">
        <f t="shared" si="54"/>
        <v>0</v>
      </c>
      <c r="BE146" s="71">
        <f t="shared" si="54"/>
        <v>0</v>
      </c>
      <c r="BF146" s="15"/>
      <c r="BG146" s="15"/>
      <c r="BH146" s="15"/>
    </row>
    <row r="147" spans="2:60" s="7" customFormat="1" ht="14.25" hidden="1" customHeight="1" outlineLevel="1" x14ac:dyDescent="0.25">
      <c r="B147" s="28"/>
      <c r="C147" s="28"/>
      <c r="D147" s="10" t="s">
        <v>60</v>
      </c>
      <c r="F147" s="28"/>
      <c r="G147" s="28"/>
      <c r="I147" s="28"/>
      <c r="M147" s="29" t="s">
        <v>5</v>
      </c>
      <c r="N147" s="38" t="s">
        <v>57</v>
      </c>
      <c r="R147" s="69">
        <f t="shared" ref="R147:BE147" si="55">+IF(R$58&lt;=$O151,R$99*-R148,0)</f>
        <v>0</v>
      </c>
      <c r="S147" s="69">
        <f t="shared" si="55"/>
        <v>0</v>
      </c>
      <c r="T147" s="69">
        <f t="shared" si="55"/>
        <v>0</v>
      </c>
      <c r="U147" s="69">
        <f t="shared" si="55"/>
        <v>0</v>
      </c>
      <c r="V147" s="69">
        <f t="shared" si="55"/>
        <v>0</v>
      </c>
      <c r="W147" s="69">
        <f t="shared" si="55"/>
        <v>0</v>
      </c>
      <c r="X147" s="69">
        <f t="shared" si="55"/>
        <v>0</v>
      </c>
      <c r="Y147" s="69">
        <f t="shared" si="55"/>
        <v>0</v>
      </c>
      <c r="Z147" s="69">
        <f t="shared" si="55"/>
        <v>0</v>
      </c>
      <c r="AA147" s="69">
        <f t="shared" si="55"/>
        <v>0</v>
      </c>
      <c r="AB147" s="69">
        <f t="shared" si="55"/>
        <v>0</v>
      </c>
      <c r="AC147" s="69">
        <f t="shared" si="55"/>
        <v>0</v>
      </c>
      <c r="AD147" s="69">
        <f t="shared" si="55"/>
        <v>0</v>
      </c>
      <c r="AE147" s="69">
        <f t="shared" si="55"/>
        <v>0</v>
      </c>
      <c r="AF147" s="69">
        <f t="shared" si="55"/>
        <v>0</v>
      </c>
      <c r="AG147" s="69">
        <f t="shared" si="55"/>
        <v>0</v>
      </c>
      <c r="AH147" s="69">
        <f t="shared" si="55"/>
        <v>0</v>
      </c>
      <c r="AI147" s="69">
        <f t="shared" si="55"/>
        <v>0</v>
      </c>
      <c r="AJ147" s="69">
        <f t="shared" si="55"/>
        <v>0</v>
      </c>
      <c r="AK147" s="69">
        <f t="shared" si="55"/>
        <v>0</v>
      </c>
      <c r="AL147" s="69">
        <f t="shared" si="55"/>
        <v>0</v>
      </c>
      <c r="AM147" s="69">
        <f t="shared" si="55"/>
        <v>0</v>
      </c>
      <c r="AN147" s="69">
        <f t="shared" si="55"/>
        <v>0</v>
      </c>
      <c r="AO147" s="69">
        <f t="shared" si="55"/>
        <v>0</v>
      </c>
      <c r="AP147" s="69">
        <f t="shared" si="55"/>
        <v>0</v>
      </c>
      <c r="AQ147" s="69">
        <f t="shared" si="55"/>
        <v>0</v>
      </c>
      <c r="AR147" s="69">
        <f t="shared" si="55"/>
        <v>0</v>
      </c>
      <c r="AS147" s="69">
        <f t="shared" si="55"/>
        <v>0</v>
      </c>
      <c r="AT147" s="69">
        <f t="shared" si="55"/>
        <v>0</v>
      </c>
      <c r="AU147" s="69">
        <f t="shared" si="55"/>
        <v>0</v>
      </c>
      <c r="AV147" s="69">
        <f t="shared" si="55"/>
        <v>0</v>
      </c>
      <c r="AW147" s="69">
        <f t="shared" si="55"/>
        <v>0</v>
      </c>
      <c r="AX147" s="69">
        <f t="shared" si="55"/>
        <v>0</v>
      </c>
      <c r="AY147" s="69">
        <f t="shared" si="55"/>
        <v>0</v>
      </c>
      <c r="AZ147" s="69">
        <f t="shared" si="55"/>
        <v>0</v>
      </c>
      <c r="BA147" s="69">
        <f t="shared" si="55"/>
        <v>0</v>
      </c>
      <c r="BB147" s="69">
        <f t="shared" si="55"/>
        <v>0</v>
      </c>
      <c r="BC147" s="69">
        <f t="shared" si="55"/>
        <v>0</v>
      </c>
      <c r="BD147" s="69">
        <f t="shared" si="55"/>
        <v>0</v>
      </c>
      <c r="BE147" s="69">
        <f t="shared" si="55"/>
        <v>0</v>
      </c>
      <c r="BF147" s="31"/>
      <c r="BG147" s="31"/>
      <c r="BH147" s="31"/>
    </row>
    <row r="148" spans="2:60" s="7" customFormat="1" ht="14.25" hidden="1" customHeight="1" outlineLevel="1" x14ac:dyDescent="0.25">
      <c r="B148" s="28"/>
      <c r="C148" s="28"/>
      <c r="D148" s="10"/>
      <c r="E148" s="7" t="s">
        <v>68</v>
      </c>
      <c r="F148" s="28"/>
      <c r="G148" s="28"/>
      <c r="I148" s="28"/>
      <c r="M148" s="29" t="s">
        <v>5</v>
      </c>
      <c r="N148" s="38" t="s">
        <v>44</v>
      </c>
      <c r="O148" s="31"/>
      <c r="R148" s="70">
        <f>+O149</f>
        <v>0</v>
      </c>
      <c r="S148" s="70">
        <f>+R148*(1+$O$150)</f>
        <v>0</v>
      </c>
      <c r="T148" s="70">
        <f>+S148*(1+$O$150)</f>
        <v>0</v>
      </c>
      <c r="U148" s="70">
        <f t="shared" ref="U148:BE148" si="56">+T148*(1+$O$150)</f>
        <v>0</v>
      </c>
      <c r="V148" s="70">
        <f t="shared" si="56"/>
        <v>0</v>
      </c>
      <c r="W148" s="70">
        <f t="shared" si="56"/>
        <v>0</v>
      </c>
      <c r="X148" s="70">
        <f t="shared" si="56"/>
        <v>0</v>
      </c>
      <c r="Y148" s="70">
        <f t="shared" si="56"/>
        <v>0</v>
      </c>
      <c r="Z148" s="70">
        <f t="shared" si="56"/>
        <v>0</v>
      </c>
      <c r="AA148" s="70">
        <f t="shared" si="56"/>
        <v>0</v>
      </c>
      <c r="AB148" s="70">
        <f t="shared" si="56"/>
        <v>0</v>
      </c>
      <c r="AC148" s="70">
        <f t="shared" si="56"/>
        <v>0</v>
      </c>
      <c r="AD148" s="70">
        <f t="shared" si="56"/>
        <v>0</v>
      </c>
      <c r="AE148" s="70">
        <f t="shared" si="56"/>
        <v>0</v>
      </c>
      <c r="AF148" s="70">
        <f t="shared" si="56"/>
        <v>0</v>
      </c>
      <c r="AG148" s="70">
        <f t="shared" si="56"/>
        <v>0</v>
      </c>
      <c r="AH148" s="70">
        <f t="shared" si="56"/>
        <v>0</v>
      </c>
      <c r="AI148" s="70">
        <f t="shared" si="56"/>
        <v>0</v>
      </c>
      <c r="AJ148" s="70">
        <f t="shared" si="56"/>
        <v>0</v>
      </c>
      <c r="AK148" s="70">
        <f t="shared" si="56"/>
        <v>0</v>
      </c>
      <c r="AL148" s="70">
        <f t="shared" si="56"/>
        <v>0</v>
      </c>
      <c r="AM148" s="70">
        <f t="shared" si="56"/>
        <v>0</v>
      </c>
      <c r="AN148" s="70">
        <f t="shared" si="56"/>
        <v>0</v>
      </c>
      <c r="AO148" s="70">
        <f t="shared" si="56"/>
        <v>0</v>
      </c>
      <c r="AP148" s="70">
        <f t="shared" si="56"/>
        <v>0</v>
      </c>
      <c r="AQ148" s="70">
        <f t="shared" si="56"/>
        <v>0</v>
      </c>
      <c r="AR148" s="70">
        <f t="shared" si="56"/>
        <v>0</v>
      </c>
      <c r="AS148" s="70">
        <f t="shared" si="56"/>
        <v>0</v>
      </c>
      <c r="AT148" s="70">
        <f t="shared" si="56"/>
        <v>0</v>
      </c>
      <c r="AU148" s="70">
        <f t="shared" si="56"/>
        <v>0</v>
      </c>
      <c r="AV148" s="70">
        <f t="shared" si="56"/>
        <v>0</v>
      </c>
      <c r="AW148" s="70">
        <f t="shared" si="56"/>
        <v>0</v>
      </c>
      <c r="AX148" s="70">
        <f>+AW148*(1+$O$150)</f>
        <v>0</v>
      </c>
      <c r="AY148" s="70">
        <f t="shared" si="56"/>
        <v>0</v>
      </c>
      <c r="AZ148" s="70">
        <f t="shared" si="56"/>
        <v>0</v>
      </c>
      <c r="BA148" s="70">
        <f t="shared" si="56"/>
        <v>0</v>
      </c>
      <c r="BB148" s="70">
        <f t="shared" si="56"/>
        <v>0</v>
      </c>
      <c r="BC148" s="70">
        <f t="shared" si="56"/>
        <v>0</v>
      </c>
      <c r="BD148" s="70">
        <f>+BC148*(1+$O$150)</f>
        <v>0</v>
      </c>
      <c r="BE148" s="70">
        <f t="shared" si="56"/>
        <v>0</v>
      </c>
      <c r="BF148" s="31"/>
      <c r="BG148" s="31"/>
      <c r="BH148" s="31"/>
    </row>
    <row r="149" spans="2:60" s="7" customFormat="1" ht="14.25" hidden="1" customHeight="1" outlineLevel="1" x14ac:dyDescent="0.25">
      <c r="B149" s="28"/>
      <c r="C149" s="28"/>
      <c r="D149" s="10"/>
      <c r="F149" s="28" t="s">
        <v>69</v>
      </c>
      <c r="G149" s="28"/>
      <c r="I149" s="28"/>
      <c r="M149" s="29" t="s">
        <v>7</v>
      </c>
      <c r="N149" s="38" t="s">
        <v>44</v>
      </c>
      <c r="O149" s="134">
        <f>+IF(UserType="Regulatory body",0,AK12)</f>
        <v>0</v>
      </c>
      <c r="R149" s="39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1"/>
      <c r="BG149" s="31"/>
      <c r="BH149" s="31"/>
    </row>
    <row r="150" spans="2:60" s="7" customFormat="1" ht="14.25" hidden="1" customHeight="1" outlineLevel="1" x14ac:dyDescent="0.25">
      <c r="B150" s="28"/>
      <c r="C150" s="28"/>
      <c r="D150" s="10"/>
      <c r="F150" s="7" t="s">
        <v>63</v>
      </c>
      <c r="G150" s="28"/>
      <c r="I150" s="28"/>
      <c r="M150" s="29" t="s">
        <v>7</v>
      </c>
      <c r="N150" s="38" t="s">
        <v>8</v>
      </c>
      <c r="O150" s="133">
        <f>+IF(UserType="Regulatory body",0,AK13)</f>
        <v>0</v>
      </c>
      <c r="R150" s="39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1"/>
      <c r="BG150" s="31"/>
      <c r="BH150" s="31"/>
    </row>
    <row r="151" spans="2:60" s="7" customFormat="1" ht="14.25" hidden="1" customHeight="1" outlineLevel="1" x14ac:dyDescent="0.25">
      <c r="B151" s="28"/>
      <c r="C151" s="28"/>
      <c r="D151" s="10"/>
      <c r="E151" s="7" t="s">
        <v>62</v>
      </c>
      <c r="F151" s="28"/>
      <c r="G151" s="28"/>
      <c r="I151" s="28"/>
      <c r="M151" s="29" t="s">
        <v>7</v>
      </c>
      <c r="N151" s="38" t="s">
        <v>28</v>
      </c>
      <c r="O151" s="139">
        <f>+IF(UserType="Regulatory body",0,AK14)</f>
        <v>0</v>
      </c>
      <c r="R151" s="39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1"/>
      <c r="BG151" s="31"/>
      <c r="BH151" s="31"/>
    </row>
    <row r="152" spans="2:60" s="7" customFormat="1" ht="14.25" hidden="1" customHeight="1" outlineLevel="1" x14ac:dyDescent="0.25">
      <c r="B152" s="28"/>
      <c r="C152" s="28"/>
      <c r="D152" s="10" t="s">
        <v>61</v>
      </c>
      <c r="F152" s="28"/>
      <c r="G152" s="28"/>
      <c r="I152" s="28"/>
      <c r="M152" s="29" t="s">
        <v>5</v>
      </c>
      <c r="N152" s="38" t="s">
        <v>57</v>
      </c>
      <c r="O152" s="31"/>
      <c r="R152" s="69">
        <f t="shared" ref="R152:BE152" si="57">+IF(R$58&lt;=$O156,R$99*-R153,0)</f>
        <v>0</v>
      </c>
      <c r="S152" s="69">
        <f t="shared" si="57"/>
        <v>0</v>
      </c>
      <c r="T152" s="69">
        <f t="shared" si="57"/>
        <v>0</v>
      </c>
      <c r="U152" s="69">
        <f t="shared" si="57"/>
        <v>0</v>
      </c>
      <c r="V152" s="69">
        <f t="shared" si="57"/>
        <v>0</v>
      </c>
      <c r="W152" s="69">
        <f t="shared" si="57"/>
        <v>0</v>
      </c>
      <c r="X152" s="69">
        <f t="shared" si="57"/>
        <v>0</v>
      </c>
      <c r="Y152" s="69">
        <f t="shared" si="57"/>
        <v>0</v>
      </c>
      <c r="Z152" s="69">
        <f t="shared" si="57"/>
        <v>0</v>
      </c>
      <c r="AA152" s="69">
        <f t="shared" si="57"/>
        <v>0</v>
      </c>
      <c r="AB152" s="69">
        <f t="shared" si="57"/>
        <v>0</v>
      </c>
      <c r="AC152" s="69">
        <f t="shared" si="57"/>
        <v>0</v>
      </c>
      <c r="AD152" s="69">
        <f t="shared" si="57"/>
        <v>0</v>
      </c>
      <c r="AE152" s="69">
        <f t="shared" si="57"/>
        <v>0</v>
      </c>
      <c r="AF152" s="69">
        <f t="shared" si="57"/>
        <v>0</v>
      </c>
      <c r="AG152" s="69">
        <f t="shared" si="57"/>
        <v>0</v>
      </c>
      <c r="AH152" s="69">
        <f t="shared" si="57"/>
        <v>0</v>
      </c>
      <c r="AI152" s="69">
        <f t="shared" si="57"/>
        <v>0</v>
      </c>
      <c r="AJ152" s="69">
        <f t="shared" si="57"/>
        <v>0</v>
      </c>
      <c r="AK152" s="69">
        <f t="shared" si="57"/>
        <v>0</v>
      </c>
      <c r="AL152" s="69">
        <f t="shared" si="57"/>
        <v>0</v>
      </c>
      <c r="AM152" s="69">
        <f t="shared" si="57"/>
        <v>0</v>
      </c>
      <c r="AN152" s="69">
        <f t="shared" si="57"/>
        <v>0</v>
      </c>
      <c r="AO152" s="69">
        <f t="shared" si="57"/>
        <v>0</v>
      </c>
      <c r="AP152" s="69">
        <f t="shared" si="57"/>
        <v>0</v>
      </c>
      <c r="AQ152" s="69">
        <f t="shared" si="57"/>
        <v>0</v>
      </c>
      <c r="AR152" s="69">
        <f t="shared" si="57"/>
        <v>0</v>
      </c>
      <c r="AS152" s="69">
        <f t="shared" si="57"/>
        <v>0</v>
      </c>
      <c r="AT152" s="69">
        <f t="shared" si="57"/>
        <v>0</v>
      </c>
      <c r="AU152" s="69">
        <f t="shared" si="57"/>
        <v>0</v>
      </c>
      <c r="AV152" s="69">
        <f t="shared" si="57"/>
        <v>0</v>
      </c>
      <c r="AW152" s="69">
        <f t="shared" si="57"/>
        <v>0</v>
      </c>
      <c r="AX152" s="69">
        <f t="shared" si="57"/>
        <v>0</v>
      </c>
      <c r="AY152" s="69">
        <f t="shared" si="57"/>
        <v>0</v>
      </c>
      <c r="AZ152" s="69">
        <f t="shared" si="57"/>
        <v>0</v>
      </c>
      <c r="BA152" s="69">
        <f t="shared" si="57"/>
        <v>0</v>
      </c>
      <c r="BB152" s="69">
        <f t="shared" si="57"/>
        <v>0</v>
      </c>
      <c r="BC152" s="69">
        <f t="shared" si="57"/>
        <v>0</v>
      </c>
      <c r="BD152" s="69">
        <f t="shared" si="57"/>
        <v>0</v>
      </c>
      <c r="BE152" s="69">
        <f t="shared" si="57"/>
        <v>0</v>
      </c>
      <c r="BF152" s="31"/>
      <c r="BG152" s="31"/>
      <c r="BH152" s="31"/>
    </row>
    <row r="153" spans="2:60" s="7" customFormat="1" ht="14.25" hidden="1" customHeight="1" outlineLevel="1" x14ac:dyDescent="0.25">
      <c r="B153" s="28"/>
      <c r="C153" s="28"/>
      <c r="D153" s="10"/>
      <c r="E153" s="7" t="s">
        <v>70</v>
      </c>
      <c r="F153" s="28"/>
      <c r="G153" s="28"/>
      <c r="I153" s="28"/>
      <c r="M153" s="29" t="s">
        <v>5</v>
      </c>
      <c r="N153" s="38" t="s">
        <v>44</v>
      </c>
      <c r="O153" s="31"/>
      <c r="R153" s="70">
        <f>+O154</f>
        <v>0</v>
      </c>
      <c r="S153" s="70">
        <f>+R153*(1+$O$155)</f>
        <v>0</v>
      </c>
      <c r="T153" s="70">
        <f t="shared" ref="T153:BE153" si="58">+S153*(1+$O$155)</f>
        <v>0</v>
      </c>
      <c r="U153" s="70">
        <f t="shared" si="58"/>
        <v>0</v>
      </c>
      <c r="V153" s="70">
        <f t="shared" si="58"/>
        <v>0</v>
      </c>
      <c r="W153" s="70">
        <f t="shared" si="58"/>
        <v>0</v>
      </c>
      <c r="X153" s="70">
        <f t="shared" si="58"/>
        <v>0</v>
      </c>
      <c r="Y153" s="70">
        <f t="shared" si="58"/>
        <v>0</v>
      </c>
      <c r="Z153" s="70">
        <f t="shared" si="58"/>
        <v>0</v>
      </c>
      <c r="AA153" s="70">
        <f t="shared" si="58"/>
        <v>0</v>
      </c>
      <c r="AB153" s="70">
        <f t="shared" si="58"/>
        <v>0</v>
      </c>
      <c r="AC153" s="70">
        <f t="shared" si="58"/>
        <v>0</v>
      </c>
      <c r="AD153" s="70">
        <f t="shared" si="58"/>
        <v>0</v>
      </c>
      <c r="AE153" s="70">
        <f t="shared" si="58"/>
        <v>0</v>
      </c>
      <c r="AF153" s="70">
        <f t="shared" si="58"/>
        <v>0</v>
      </c>
      <c r="AG153" s="70">
        <f t="shared" si="58"/>
        <v>0</v>
      </c>
      <c r="AH153" s="70">
        <f t="shared" si="58"/>
        <v>0</v>
      </c>
      <c r="AI153" s="70">
        <f t="shared" si="58"/>
        <v>0</v>
      </c>
      <c r="AJ153" s="70">
        <f t="shared" si="58"/>
        <v>0</v>
      </c>
      <c r="AK153" s="70">
        <f t="shared" si="58"/>
        <v>0</v>
      </c>
      <c r="AL153" s="70">
        <f t="shared" si="58"/>
        <v>0</v>
      </c>
      <c r="AM153" s="70">
        <f t="shared" si="58"/>
        <v>0</v>
      </c>
      <c r="AN153" s="70">
        <f t="shared" si="58"/>
        <v>0</v>
      </c>
      <c r="AO153" s="70">
        <f t="shared" si="58"/>
        <v>0</v>
      </c>
      <c r="AP153" s="70">
        <f t="shared" si="58"/>
        <v>0</v>
      </c>
      <c r="AQ153" s="70">
        <f t="shared" si="58"/>
        <v>0</v>
      </c>
      <c r="AR153" s="70">
        <f t="shared" si="58"/>
        <v>0</v>
      </c>
      <c r="AS153" s="70">
        <f t="shared" si="58"/>
        <v>0</v>
      </c>
      <c r="AT153" s="70">
        <f t="shared" si="58"/>
        <v>0</v>
      </c>
      <c r="AU153" s="70">
        <f t="shared" si="58"/>
        <v>0</v>
      </c>
      <c r="AV153" s="70">
        <f t="shared" si="58"/>
        <v>0</v>
      </c>
      <c r="AW153" s="70">
        <f t="shared" si="58"/>
        <v>0</v>
      </c>
      <c r="AX153" s="70">
        <f>+AW153*(1+$O$155)</f>
        <v>0</v>
      </c>
      <c r="AY153" s="70">
        <f t="shared" si="58"/>
        <v>0</v>
      </c>
      <c r="AZ153" s="70">
        <f t="shared" si="58"/>
        <v>0</v>
      </c>
      <c r="BA153" s="70">
        <f t="shared" si="58"/>
        <v>0</v>
      </c>
      <c r="BB153" s="70">
        <f t="shared" si="58"/>
        <v>0</v>
      </c>
      <c r="BC153" s="70">
        <f t="shared" si="58"/>
        <v>0</v>
      </c>
      <c r="BD153" s="70">
        <f t="shared" si="58"/>
        <v>0</v>
      </c>
      <c r="BE153" s="70">
        <f t="shared" si="58"/>
        <v>0</v>
      </c>
      <c r="BF153" s="31"/>
      <c r="BG153" s="31"/>
      <c r="BH153" s="31"/>
    </row>
    <row r="154" spans="2:60" s="7" customFormat="1" ht="14.25" hidden="1" customHeight="1" outlineLevel="1" x14ac:dyDescent="0.25">
      <c r="B154" s="28"/>
      <c r="C154" s="28"/>
      <c r="D154" s="10"/>
      <c r="F154" s="28" t="s">
        <v>71</v>
      </c>
      <c r="G154" s="28"/>
      <c r="I154" s="28"/>
      <c r="M154" s="29" t="s">
        <v>7</v>
      </c>
      <c r="N154" s="38" t="s">
        <v>44</v>
      </c>
      <c r="O154" s="134">
        <f>+IF(UserType="Corporation",AK15,0)</f>
        <v>0</v>
      </c>
      <c r="R154" s="39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1"/>
      <c r="BG154" s="31"/>
      <c r="BH154" s="31"/>
    </row>
    <row r="155" spans="2:60" s="7" customFormat="1" ht="14.25" hidden="1" customHeight="1" outlineLevel="1" x14ac:dyDescent="0.25">
      <c r="B155" s="28"/>
      <c r="C155" s="28"/>
      <c r="D155" s="10"/>
      <c r="F155" s="7" t="s">
        <v>65</v>
      </c>
      <c r="G155" s="28"/>
      <c r="I155" s="28"/>
      <c r="M155" s="29" t="s">
        <v>7</v>
      </c>
      <c r="N155" s="38" t="s">
        <v>8</v>
      </c>
      <c r="O155" s="133">
        <f>+IF(UserType="Corporation",AK16,0)</f>
        <v>0</v>
      </c>
      <c r="R155" s="39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1"/>
      <c r="BG155" s="31"/>
      <c r="BH155" s="31"/>
    </row>
    <row r="156" spans="2:60" s="7" customFormat="1" ht="14.25" hidden="1" customHeight="1" outlineLevel="1" x14ac:dyDescent="0.25">
      <c r="B156" s="28"/>
      <c r="C156" s="28"/>
      <c r="D156" s="10"/>
      <c r="E156" s="7" t="s">
        <v>64</v>
      </c>
      <c r="F156" s="28"/>
      <c r="G156" s="28"/>
      <c r="I156" s="28"/>
      <c r="M156" s="29" t="s">
        <v>7</v>
      </c>
      <c r="N156" s="38" t="s">
        <v>28</v>
      </c>
      <c r="O156" s="139">
        <f>+IF(UserType="Corporation",AK17,0)</f>
        <v>0</v>
      </c>
      <c r="R156" s="39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1"/>
      <c r="BG156" s="31"/>
      <c r="BH156" s="31"/>
    </row>
    <row r="157" spans="2:60" s="10" customFormat="1" ht="13.5" hidden="1" outlineLevel="1" thickBot="1" x14ac:dyDescent="0.3">
      <c r="M157" s="38"/>
      <c r="N157" s="38"/>
      <c r="O157" s="42"/>
    </row>
    <row r="158" spans="2:60" s="24" customFormat="1" ht="14.25" hidden="1" customHeight="1" outlineLevel="1" thickTop="1" thickBot="1" x14ac:dyDescent="0.3">
      <c r="B158" s="24" t="s">
        <v>106</v>
      </c>
      <c r="M158" s="25" t="s">
        <v>5</v>
      </c>
      <c r="N158" s="25" t="s">
        <v>57</v>
      </c>
      <c r="R158" s="73">
        <f>+R163+R160</f>
        <v>0</v>
      </c>
      <c r="S158" s="73" t="e">
        <f t="shared" ref="S158:BE158" si="59">+S163+S160</f>
        <v>#N/A</v>
      </c>
      <c r="T158" s="73" t="e">
        <f t="shared" si="59"/>
        <v>#N/A</v>
      </c>
      <c r="U158" s="73" t="e">
        <f t="shared" si="59"/>
        <v>#N/A</v>
      </c>
      <c r="V158" s="73" t="e">
        <f t="shared" si="59"/>
        <v>#N/A</v>
      </c>
      <c r="W158" s="73" t="e">
        <f t="shared" si="59"/>
        <v>#N/A</v>
      </c>
      <c r="X158" s="73" t="e">
        <f t="shared" si="59"/>
        <v>#N/A</v>
      </c>
      <c r="Y158" s="73" t="e">
        <f t="shared" si="59"/>
        <v>#N/A</v>
      </c>
      <c r="Z158" s="73" t="e">
        <f t="shared" si="59"/>
        <v>#N/A</v>
      </c>
      <c r="AA158" s="73" t="e">
        <f t="shared" si="59"/>
        <v>#N/A</v>
      </c>
      <c r="AB158" s="73" t="e">
        <f t="shared" si="59"/>
        <v>#N/A</v>
      </c>
      <c r="AC158" s="73" t="e">
        <f t="shared" si="59"/>
        <v>#N/A</v>
      </c>
      <c r="AD158" s="73" t="e">
        <f t="shared" si="59"/>
        <v>#N/A</v>
      </c>
      <c r="AE158" s="73" t="e">
        <f t="shared" si="59"/>
        <v>#N/A</v>
      </c>
      <c r="AF158" s="73" t="e">
        <f t="shared" si="59"/>
        <v>#N/A</v>
      </c>
      <c r="AG158" s="73" t="e">
        <f t="shared" si="59"/>
        <v>#N/A</v>
      </c>
      <c r="AH158" s="73" t="e">
        <f t="shared" si="59"/>
        <v>#N/A</v>
      </c>
      <c r="AI158" s="73" t="e">
        <f t="shared" si="59"/>
        <v>#N/A</v>
      </c>
      <c r="AJ158" s="73" t="e">
        <f t="shared" si="59"/>
        <v>#N/A</v>
      </c>
      <c r="AK158" s="73" t="e">
        <f t="shared" si="59"/>
        <v>#N/A</v>
      </c>
      <c r="AL158" s="73" t="e">
        <f t="shared" si="59"/>
        <v>#N/A</v>
      </c>
      <c r="AM158" s="73" t="e">
        <f t="shared" si="59"/>
        <v>#N/A</v>
      </c>
      <c r="AN158" s="73" t="e">
        <f t="shared" si="59"/>
        <v>#N/A</v>
      </c>
      <c r="AO158" s="73" t="e">
        <f t="shared" si="59"/>
        <v>#N/A</v>
      </c>
      <c r="AP158" s="73" t="e">
        <f t="shared" si="59"/>
        <v>#N/A</v>
      </c>
      <c r="AQ158" s="73" t="e">
        <f t="shared" si="59"/>
        <v>#N/A</v>
      </c>
      <c r="AR158" s="73" t="e">
        <f t="shared" si="59"/>
        <v>#N/A</v>
      </c>
      <c r="AS158" s="73" t="e">
        <f t="shared" si="59"/>
        <v>#N/A</v>
      </c>
      <c r="AT158" s="73" t="e">
        <f t="shared" si="59"/>
        <v>#N/A</v>
      </c>
      <c r="AU158" s="73" t="e">
        <f t="shared" si="59"/>
        <v>#N/A</v>
      </c>
      <c r="AV158" s="73" t="e">
        <f t="shared" si="59"/>
        <v>#N/A</v>
      </c>
      <c r="AW158" s="73" t="e">
        <f t="shared" si="59"/>
        <v>#N/A</v>
      </c>
      <c r="AX158" s="73" t="e">
        <f t="shared" si="59"/>
        <v>#N/A</v>
      </c>
      <c r="AY158" s="73" t="e">
        <f t="shared" si="59"/>
        <v>#N/A</v>
      </c>
      <c r="AZ158" s="73" t="e">
        <f t="shared" si="59"/>
        <v>#N/A</v>
      </c>
      <c r="BA158" s="73" t="e">
        <f t="shared" si="59"/>
        <v>#N/A</v>
      </c>
      <c r="BB158" s="73" t="e">
        <f t="shared" si="59"/>
        <v>#N/A</v>
      </c>
      <c r="BC158" s="73" t="e">
        <f t="shared" si="59"/>
        <v>#N/A</v>
      </c>
      <c r="BD158" s="73" t="e">
        <f t="shared" si="59"/>
        <v>#N/A</v>
      </c>
      <c r="BE158" s="73" t="e">
        <f t="shared" si="59"/>
        <v>#N/A</v>
      </c>
    </row>
    <row r="159" spans="2:60" s="13" customFormat="1" ht="14.25" hidden="1" customHeight="1" outlineLevel="1" thickTop="1" x14ac:dyDescent="0.25">
      <c r="M159" s="20"/>
      <c r="N159" s="20"/>
      <c r="R159" s="63"/>
      <c r="S159" s="21"/>
    </row>
    <row r="160" spans="2:60" s="48" customFormat="1" ht="14.25" hidden="1" customHeight="1" outlineLevel="1" x14ac:dyDescent="0.25">
      <c r="B160" s="211"/>
      <c r="C160" s="211" t="s">
        <v>115</v>
      </c>
      <c r="F160" s="55"/>
      <c r="G160" s="55"/>
      <c r="I160" s="55"/>
      <c r="M160" s="57"/>
      <c r="N160" s="57"/>
      <c r="O160" s="58"/>
      <c r="P160" s="59"/>
      <c r="Q160" s="60"/>
      <c r="R160" s="61">
        <f t="shared" ref="R160:BE160" si="60">-R161*TR</f>
        <v>0</v>
      </c>
      <c r="S160" s="61" t="e">
        <f t="shared" si="60"/>
        <v>#N/A</v>
      </c>
      <c r="T160" s="61" t="e">
        <f t="shared" si="60"/>
        <v>#N/A</v>
      </c>
      <c r="U160" s="61" t="e">
        <f t="shared" si="60"/>
        <v>#N/A</v>
      </c>
      <c r="V160" s="61" t="e">
        <f t="shared" si="60"/>
        <v>#N/A</v>
      </c>
      <c r="W160" s="61" t="e">
        <f t="shared" si="60"/>
        <v>#N/A</v>
      </c>
      <c r="X160" s="61" t="e">
        <f t="shared" si="60"/>
        <v>#N/A</v>
      </c>
      <c r="Y160" s="61" t="e">
        <f t="shared" si="60"/>
        <v>#N/A</v>
      </c>
      <c r="Z160" s="61" t="e">
        <f t="shared" si="60"/>
        <v>#N/A</v>
      </c>
      <c r="AA160" s="61" t="e">
        <f t="shared" si="60"/>
        <v>#N/A</v>
      </c>
      <c r="AB160" s="61" t="e">
        <f t="shared" si="60"/>
        <v>#N/A</v>
      </c>
      <c r="AC160" s="61" t="e">
        <f t="shared" si="60"/>
        <v>#N/A</v>
      </c>
      <c r="AD160" s="61" t="e">
        <f t="shared" si="60"/>
        <v>#N/A</v>
      </c>
      <c r="AE160" s="61" t="e">
        <f t="shared" si="60"/>
        <v>#N/A</v>
      </c>
      <c r="AF160" s="61" t="e">
        <f t="shared" si="60"/>
        <v>#N/A</v>
      </c>
      <c r="AG160" s="61" t="e">
        <f t="shared" si="60"/>
        <v>#N/A</v>
      </c>
      <c r="AH160" s="61" t="e">
        <f t="shared" si="60"/>
        <v>#N/A</v>
      </c>
      <c r="AI160" s="61" t="e">
        <f t="shared" si="60"/>
        <v>#N/A</v>
      </c>
      <c r="AJ160" s="61" t="e">
        <f t="shared" si="60"/>
        <v>#N/A</v>
      </c>
      <c r="AK160" s="61" t="e">
        <f t="shared" si="60"/>
        <v>#N/A</v>
      </c>
      <c r="AL160" s="61" t="e">
        <f t="shared" si="60"/>
        <v>#N/A</v>
      </c>
      <c r="AM160" s="61" t="e">
        <f t="shared" si="60"/>
        <v>#N/A</v>
      </c>
      <c r="AN160" s="61" t="e">
        <f t="shared" si="60"/>
        <v>#N/A</v>
      </c>
      <c r="AO160" s="61" t="e">
        <f t="shared" si="60"/>
        <v>#N/A</v>
      </c>
      <c r="AP160" s="61" t="e">
        <f t="shared" si="60"/>
        <v>#N/A</v>
      </c>
      <c r="AQ160" s="61" t="e">
        <f t="shared" si="60"/>
        <v>#N/A</v>
      </c>
      <c r="AR160" s="61" t="e">
        <f t="shared" si="60"/>
        <v>#N/A</v>
      </c>
      <c r="AS160" s="61" t="e">
        <f t="shared" si="60"/>
        <v>#N/A</v>
      </c>
      <c r="AT160" s="61" t="e">
        <f t="shared" si="60"/>
        <v>#N/A</v>
      </c>
      <c r="AU160" s="61" t="e">
        <f t="shared" si="60"/>
        <v>#N/A</v>
      </c>
      <c r="AV160" s="61" t="e">
        <f t="shared" si="60"/>
        <v>#N/A</v>
      </c>
      <c r="AW160" s="61" t="e">
        <f t="shared" si="60"/>
        <v>#N/A</v>
      </c>
      <c r="AX160" s="61" t="e">
        <f t="shared" si="60"/>
        <v>#N/A</v>
      </c>
      <c r="AY160" s="61" t="e">
        <f t="shared" si="60"/>
        <v>#N/A</v>
      </c>
      <c r="AZ160" s="61" t="e">
        <f t="shared" si="60"/>
        <v>#N/A</v>
      </c>
      <c r="BA160" s="61" t="e">
        <f t="shared" si="60"/>
        <v>#N/A</v>
      </c>
      <c r="BB160" s="61" t="e">
        <f t="shared" si="60"/>
        <v>#N/A</v>
      </c>
      <c r="BC160" s="61" t="e">
        <f t="shared" si="60"/>
        <v>#N/A</v>
      </c>
      <c r="BD160" s="61" t="e">
        <f t="shared" si="60"/>
        <v>#N/A</v>
      </c>
      <c r="BE160" s="61" t="e">
        <f t="shared" si="60"/>
        <v>#N/A</v>
      </c>
      <c r="BF160" s="15"/>
      <c r="BG160" s="15"/>
      <c r="BH160" s="15"/>
    </row>
    <row r="161" spans="1:60" s="7" customFormat="1" ht="14.25" hidden="1" customHeight="1" outlineLevel="1" x14ac:dyDescent="0.25">
      <c r="D161" s="7" t="s">
        <v>114</v>
      </c>
      <c r="M161" s="8" t="s">
        <v>5</v>
      </c>
      <c r="N161" s="8" t="s">
        <v>57</v>
      </c>
      <c r="R161" s="91">
        <f>R133+R136+R142</f>
        <v>0</v>
      </c>
      <c r="S161" s="91" t="e">
        <f t="shared" ref="S161:BE161" si="61">S133+S136+S142</f>
        <v>#N/A</v>
      </c>
      <c r="T161" s="91" t="e">
        <f t="shared" si="61"/>
        <v>#N/A</v>
      </c>
      <c r="U161" s="91" t="e">
        <f t="shared" si="61"/>
        <v>#N/A</v>
      </c>
      <c r="V161" s="91" t="e">
        <f t="shared" si="61"/>
        <v>#N/A</v>
      </c>
      <c r="W161" s="91" t="e">
        <f t="shared" si="61"/>
        <v>#N/A</v>
      </c>
      <c r="X161" s="91" t="e">
        <f t="shared" si="61"/>
        <v>#N/A</v>
      </c>
      <c r="Y161" s="91" t="e">
        <f t="shared" si="61"/>
        <v>#N/A</v>
      </c>
      <c r="Z161" s="91" t="e">
        <f t="shared" si="61"/>
        <v>#N/A</v>
      </c>
      <c r="AA161" s="91" t="e">
        <f t="shared" si="61"/>
        <v>#N/A</v>
      </c>
      <c r="AB161" s="91" t="e">
        <f t="shared" si="61"/>
        <v>#N/A</v>
      </c>
      <c r="AC161" s="91" t="e">
        <f t="shared" si="61"/>
        <v>#N/A</v>
      </c>
      <c r="AD161" s="91" t="e">
        <f t="shared" si="61"/>
        <v>#N/A</v>
      </c>
      <c r="AE161" s="91" t="e">
        <f t="shared" si="61"/>
        <v>#N/A</v>
      </c>
      <c r="AF161" s="91" t="e">
        <f t="shared" si="61"/>
        <v>#N/A</v>
      </c>
      <c r="AG161" s="91" t="e">
        <f t="shared" si="61"/>
        <v>#N/A</v>
      </c>
      <c r="AH161" s="91" t="e">
        <f t="shared" si="61"/>
        <v>#N/A</v>
      </c>
      <c r="AI161" s="91" t="e">
        <f t="shared" si="61"/>
        <v>#N/A</v>
      </c>
      <c r="AJ161" s="91" t="e">
        <f t="shared" si="61"/>
        <v>#N/A</v>
      </c>
      <c r="AK161" s="91" t="e">
        <f t="shared" si="61"/>
        <v>#N/A</v>
      </c>
      <c r="AL161" s="91" t="e">
        <f t="shared" si="61"/>
        <v>#N/A</v>
      </c>
      <c r="AM161" s="91" t="e">
        <f t="shared" si="61"/>
        <v>#N/A</v>
      </c>
      <c r="AN161" s="91" t="e">
        <f t="shared" si="61"/>
        <v>#N/A</v>
      </c>
      <c r="AO161" s="91" t="e">
        <f t="shared" si="61"/>
        <v>#N/A</v>
      </c>
      <c r="AP161" s="91" t="e">
        <f t="shared" si="61"/>
        <v>#N/A</v>
      </c>
      <c r="AQ161" s="91" t="e">
        <f t="shared" si="61"/>
        <v>#N/A</v>
      </c>
      <c r="AR161" s="91" t="e">
        <f t="shared" si="61"/>
        <v>#N/A</v>
      </c>
      <c r="AS161" s="91" t="e">
        <f t="shared" si="61"/>
        <v>#N/A</v>
      </c>
      <c r="AT161" s="91" t="e">
        <f t="shared" si="61"/>
        <v>#N/A</v>
      </c>
      <c r="AU161" s="91" t="e">
        <f t="shared" si="61"/>
        <v>#N/A</v>
      </c>
      <c r="AV161" s="91" t="e">
        <f t="shared" si="61"/>
        <v>#N/A</v>
      </c>
      <c r="AW161" s="91" t="e">
        <f t="shared" si="61"/>
        <v>#N/A</v>
      </c>
      <c r="AX161" s="91" t="e">
        <f t="shared" si="61"/>
        <v>#N/A</v>
      </c>
      <c r="AY161" s="91" t="e">
        <f t="shared" si="61"/>
        <v>#N/A</v>
      </c>
      <c r="AZ161" s="91" t="e">
        <f t="shared" si="61"/>
        <v>#N/A</v>
      </c>
      <c r="BA161" s="91" t="e">
        <f t="shared" si="61"/>
        <v>#N/A</v>
      </c>
      <c r="BB161" s="91" t="e">
        <f t="shared" si="61"/>
        <v>#N/A</v>
      </c>
      <c r="BC161" s="91" t="e">
        <f t="shared" si="61"/>
        <v>#N/A</v>
      </c>
      <c r="BD161" s="91" t="e">
        <f t="shared" si="61"/>
        <v>#N/A</v>
      </c>
      <c r="BE161" s="91" t="e">
        <f t="shared" si="61"/>
        <v>#N/A</v>
      </c>
    </row>
    <row r="162" spans="1:60" s="13" customFormat="1" ht="14.25" hidden="1" customHeight="1" outlineLevel="1" x14ac:dyDescent="0.25">
      <c r="M162" s="20"/>
      <c r="N162" s="20"/>
      <c r="R162" s="63"/>
      <c r="S162" s="21"/>
    </row>
    <row r="163" spans="1:60" s="48" customFormat="1" ht="14.25" hidden="1" customHeight="1" outlineLevel="1" x14ac:dyDescent="0.25">
      <c r="B163" s="211"/>
      <c r="C163" s="211" t="s">
        <v>34</v>
      </c>
      <c r="F163" s="55"/>
      <c r="G163" s="55"/>
      <c r="I163" s="55"/>
      <c r="M163" s="57"/>
      <c r="N163" s="57"/>
      <c r="O163" s="58"/>
      <c r="P163" s="59"/>
      <c r="Q163" s="60"/>
      <c r="R163" s="61">
        <f t="shared" ref="R163:BE163" si="62">+R167*TR</f>
        <v>0</v>
      </c>
      <c r="S163" s="61">
        <f t="shared" si="62"/>
        <v>0</v>
      </c>
      <c r="T163" s="61">
        <f t="shared" si="62"/>
        <v>0</v>
      </c>
      <c r="U163" s="61">
        <f t="shared" si="62"/>
        <v>0</v>
      </c>
      <c r="V163" s="61">
        <f t="shared" si="62"/>
        <v>0</v>
      </c>
      <c r="W163" s="61">
        <f t="shared" si="62"/>
        <v>0</v>
      </c>
      <c r="X163" s="61">
        <f t="shared" si="62"/>
        <v>0</v>
      </c>
      <c r="Y163" s="61">
        <f t="shared" si="62"/>
        <v>0</v>
      </c>
      <c r="Z163" s="61">
        <f t="shared" si="62"/>
        <v>0</v>
      </c>
      <c r="AA163" s="61">
        <f t="shared" si="62"/>
        <v>0</v>
      </c>
      <c r="AB163" s="61">
        <f t="shared" si="62"/>
        <v>0</v>
      </c>
      <c r="AC163" s="61">
        <f t="shared" si="62"/>
        <v>0</v>
      </c>
      <c r="AD163" s="61">
        <f t="shared" si="62"/>
        <v>0</v>
      </c>
      <c r="AE163" s="61">
        <f t="shared" si="62"/>
        <v>0</v>
      </c>
      <c r="AF163" s="61">
        <f t="shared" si="62"/>
        <v>0</v>
      </c>
      <c r="AG163" s="61">
        <f t="shared" si="62"/>
        <v>0</v>
      </c>
      <c r="AH163" s="61">
        <f t="shared" si="62"/>
        <v>0</v>
      </c>
      <c r="AI163" s="61">
        <f t="shared" si="62"/>
        <v>0</v>
      </c>
      <c r="AJ163" s="61">
        <f t="shared" si="62"/>
        <v>0</v>
      </c>
      <c r="AK163" s="61">
        <f t="shared" si="62"/>
        <v>0</v>
      </c>
      <c r="AL163" s="61">
        <f t="shared" si="62"/>
        <v>0</v>
      </c>
      <c r="AM163" s="61">
        <f t="shared" si="62"/>
        <v>0</v>
      </c>
      <c r="AN163" s="61">
        <f t="shared" si="62"/>
        <v>0</v>
      </c>
      <c r="AO163" s="61">
        <f t="shared" si="62"/>
        <v>0</v>
      </c>
      <c r="AP163" s="61">
        <f t="shared" si="62"/>
        <v>0</v>
      </c>
      <c r="AQ163" s="61">
        <f t="shared" si="62"/>
        <v>0</v>
      </c>
      <c r="AR163" s="61">
        <f t="shared" si="62"/>
        <v>0</v>
      </c>
      <c r="AS163" s="61">
        <f t="shared" si="62"/>
        <v>0</v>
      </c>
      <c r="AT163" s="61">
        <f t="shared" si="62"/>
        <v>0</v>
      </c>
      <c r="AU163" s="61">
        <f t="shared" si="62"/>
        <v>0</v>
      </c>
      <c r="AV163" s="61">
        <f t="shared" si="62"/>
        <v>0</v>
      </c>
      <c r="AW163" s="61">
        <f t="shared" si="62"/>
        <v>0</v>
      </c>
      <c r="AX163" s="61">
        <f t="shared" si="62"/>
        <v>0</v>
      </c>
      <c r="AY163" s="61">
        <f t="shared" si="62"/>
        <v>0</v>
      </c>
      <c r="AZ163" s="61">
        <f t="shared" si="62"/>
        <v>0</v>
      </c>
      <c r="BA163" s="61">
        <f t="shared" si="62"/>
        <v>0</v>
      </c>
      <c r="BB163" s="61">
        <f t="shared" si="62"/>
        <v>0</v>
      </c>
      <c r="BC163" s="61">
        <f t="shared" si="62"/>
        <v>0</v>
      </c>
      <c r="BD163" s="61">
        <f t="shared" si="62"/>
        <v>0</v>
      </c>
      <c r="BE163" s="61">
        <f t="shared" si="62"/>
        <v>0</v>
      </c>
      <c r="BF163" s="15"/>
      <c r="BG163" s="15"/>
      <c r="BH163" s="15"/>
    </row>
    <row r="164" spans="1:60" s="7" customFormat="1" ht="14.25" hidden="1" customHeight="1" outlineLevel="1" x14ac:dyDescent="0.25">
      <c r="B164" s="27"/>
      <c r="D164" s="10" t="s">
        <v>12</v>
      </c>
      <c r="E164" s="10"/>
      <c r="F164" s="10"/>
      <c r="G164" s="10"/>
      <c r="H164" s="10"/>
      <c r="I164" s="10"/>
      <c r="J164" s="10"/>
      <c r="K164" s="10"/>
      <c r="L164" s="10"/>
      <c r="M164" s="38" t="s">
        <v>5</v>
      </c>
      <c r="N164" s="38" t="s">
        <v>13</v>
      </c>
      <c r="O164" s="42" t="str">
        <f>+IF(ROUND($O$121*TR+SUM($R$163:$BE$163),0)=0,"OK","ERROR")</f>
        <v>OK</v>
      </c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19"/>
      <c r="BG164" s="19"/>
      <c r="BH164" s="19"/>
    </row>
    <row r="165" spans="1:60" s="7" customFormat="1" ht="14.25" hidden="1" customHeight="1" outlineLevel="1" x14ac:dyDescent="0.25">
      <c r="B165" s="27"/>
      <c r="D165" s="28" t="s">
        <v>15</v>
      </c>
      <c r="F165" s="28"/>
      <c r="G165" s="28"/>
      <c r="I165" s="28"/>
      <c r="M165" s="29" t="s">
        <v>7</v>
      </c>
      <c r="N165" s="29" t="s">
        <v>14</v>
      </c>
      <c r="O165" s="139">
        <f>+AF15</f>
        <v>0</v>
      </c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19"/>
      <c r="BG165" s="19"/>
      <c r="BH165" s="19"/>
    </row>
    <row r="166" spans="1:60" s="7" customFormat="1" hidden="1" outlineLevel="1" x14ac:dyDescent="0.25">
      <c r="B166" s="27"/>
      <c r="D166" s="28" t="s">
        <v>112</v>
      </c>
      <c r="F166" s="28"/>
      <c r="G166" s="28"/>
      <c r="I166" s="28"/>
      <c r="M166" s="29" t="s">
        <v>188</v>
      </c>
      <c r="N166" s="29" t="s">
        <v>13</v>
      </c>
      <c r="O166" s="131" t="s">
        <v>118</v>
      </c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19"/>
      <c r="BG166" s="19"/>
      <c r="BH166" s="19"/>
    </row>
    <row r="167" spans="1:60" s="7" customFormat="1" ht="14.25" hidden="1" customHeight="1" outlineLevel="1" x14ac:dyDescent="0.25">
      <c r="B167" s="27"/>
      <c r="D167" s="28" t="s">
        <v>109</v>
      </c>
      <c r="F167" s="28"/>
      <c r="G167" s="28"/>
      <c r="I167" s="28"/>
      <c r="M167" s="29" t="s">
        <v>5</v>
      </c>
      <c r="N167" s="29" t="s">
        <v>57</v>
      </c>
      <c r="R167" s="35">
        <f t="shared" ref="R167:BE167" si="63">+IF(R$58&lt;=$O$165,-$O$121/$O$165,0)</f>
        <v>0</v>
      </c>
      <c r="S167" s="35">
        <f t="shared" si="63"/>
        <v>0</v>
      </c>
      <c r="T167" s="35">
        <f t="shared" si="63"/>
        <v>0</v>
      </c>
      <c r="U167" s="35">
        <f t="shared" si="63"/>
        <v>0</v>
      </c>
      <c r="V167" s="35">
        <f t="shared" si="63"/>
        <v>0</v>
      </c>
      <c r="W167" s="35">
        <f t="shared" si="63"/>
        <v>0</v>
      </c>
      <c r="X167" s="35">
        <f t="shared" si="63"/>
        <v>0</v>
      </c>
      <c r="Y167" s="35">
        <f t="shared" si="63"/>
        <v>0</v>
      </c>
      <c r="Z167" s="35">
        <f t="shared" si="63"/>
        <v>0</v>
      </c>
      <c r="AA167" s="35">
        <f t="shared" si="63"/>
        <v>0</v>
      </c>
      <c r="AB167" s="35">
        <f t="shared" si="63"/>
        <v>0</v>
      </c>
      <c r="AC167" s="35">
        <f t="shared" si="63"/>
        <v>0</v>
      </c>
      <c r="AD167" s="35">
        <f t="shared" si="63"/>
        <v>0</v>
      </c>
      <c r="AE167" s="35">
        <f t="shared" si="63"/>
        <v>0</v>
      </c>
      <c r="AF167" s="35">
        <f t="shared" si="63"/>
        <v>0</v>
      </c>
      <c r="AG167" s="35">
        <f t="shared" si="63"/>
        <v>0</v>
      </c>
      <c r="AH167" s="35">
        <f t="shared" si="63"/>
        <v>0</v>
      </c>
      <c r="AI167" s="35">
        <f t="shared" si="63"/>
        <v>0</v>
      </c>
      <c r="AJ167" s="35">
        <f t="shared" si="63"/>
        <v>0</v>
      </c>
      <c r="AK167" s="35">
        <f t="shared" si="63"/>
        <v>0</v>
      </c>
      <c r="AL167" s="35">
        <f t="shared" si="63"/>
        <v>0</v>
      </c>
      <c r="AM167" s="35">
        <f t="shared" si="63"/>
        <v>0</v>
      </c>
      <c r="AN167" s="35">
        <f t="shared" si="63"/>
        <v>0</v>
      </c>
      <c r="AO167" s="35">
        <f t="shared" si="63"/>
        <v>0</v>
      </c>
      <c r="AP167" s="35">
        <f t="shared" si="63"/>
        <v>0</v>
      </c>
      <c r="AQ167" s="35">
        <f t="shared" si="63"/>
        <v>0</v>
      </c>
      <c r="AR167" s="35">
        <f t="shared" si="63"/>
        <v>0</v>
      </c>
      <c r="AS167" s="35">
        <f t="shared" si="63"/>
        <v>0</v>
      </c>
      <c r="AT167" s="35">
        <f t="shared" si="63"/>
        <v>0</v>
      </c>
      <c r="AU167" s="35">
        <f t="shared" si="63"/>
        <v>0</v>
      </c>
      <c r="AV167" s="35">
        <f t="shared" si="63"/>
        <v>0</v>
      </c>
      <c r="AW167" s="35">
        <f t="shared" si="63"/>
        <v>0</v>
      </c>
      <c r="AX167" s="35">
        <f t="shared" si="63"/>
        <v>0</v>
      </c>
      <c r="AY167" s="35">
        <f t="shared" si="63"/>
        <v>0</v>
      </c>
      <c r="AZ167" s="35">
        <f t="shared" si="63"/>
        <v>0</v>
      </c>
      <c r="BA167" s="35">
        <f t="shared" si="63"/>
        <v>0</v>
      </c>
      <c r="BB167" s="35">
        <f t="shared" si="63"/>
        <v>0</v>
      </c>
      <c r="BC167" s="35">
        <f t="shared" si="63"/>
        <v>0</v>
      </c>
      <c r="BD167" s="35">
        <f t="shared" si="63"/>
        <v>0</v>
      </c>
      <c r="BE167" s="35">
        <f t="shared" si="63"/>
        <v>0</v>
      </c>
      <c r="BF167" s="19"/>
      <c r="BG167" s="19"/>
      <c r="BH167" s="19"/>
    </row>
    <row r="168" spans="1:60" s="7" customFormat="1" ht="13.5" hidden="1" outlineLevel="1" thickBot="1" x14ac:dyDescent="0.3">
      <c r="B168" s="43"/>
      <c r="C168" s="43"/>
      <c r="E168" s="43"/>
      <c r="F168" s="43"/>
      <c r="G168" s="43"/>
      <c r="I168" s="43"/>
      <c r="M168" s="29"/>
      <c r="N168" s="29"/>
      <c r="BF168" s="19"/>
      <c r="BG168" s="19"/>
      <c r="BH168" s="19"/>
    </row>
    <row r="169" spans="1:60" s="24" customFormat="1" ht="14.25" hidden="1" customHeight="1" outlineLevel="1" thickTop="1" thickBot="1" x14ac:dyDescent="0.3">
      <c r="B169" s="24" t="s">
        <v>72</v>
      </c>
      <c r="M169" s="25" t="s">
        <v>5</v>
      </c>
      <c r="N169" s="25" t="s">
        <v>23</v>
      </c>
      <c r="R169" s="73">
        <f t="shared" ref="R169:BE169" ca="1" si="64">+IF(R58=EconLT,SUM(OFFSET(S170,,,,TechLT-EconLT)),0)</f>
        <v>0</v>
      </c>
      <c r="S169" s="73">
        <f t="shared" ca="1" si="64"/>
        <v>0</v>
      </c>
      <c r="T169" s="73">
        <f t="shared" ca="1" si="64"/>
        <v>0</v>
      </c>
      <c r="U169" s="73">
        <f t="shared" ca="1" si="64"/>
        <v>0</v>
      </c>
      <c r="V169" s="73">
        <f t="shared" ca="1" si="64"/>
        <v>0</v>
      </c>
      <c r="W169" s="73">
        <f t="shared" ca="1" si="64"/>
        <v>0</v>
      </c>
      <c r="X169" s="73">
        <f t="shared" ca="1" si="64"/>
        <v>0</v>
      </c>
      <c r="Y169" s="73">
        <f t="shared" ca="1" si="64"/>
        <v>0</v>
      </c>
      <c r="Z169" s="73">
        <f t="shared" ca="1" si="64"/>
        <v>0</v>
      </c>
      <c r="AA169" s="73">
        <f t="shared" ca="1" si="64"/>
        <v>0</v>
      </c>
      <c r="AB169" s="73">
        <f t="shared" ca="1" si="64"/>
        <v>0</v>
      </c>
      <c r="AC169" s="73">
        <f t="shared" ca="1" si="64"/>
        <v>0</v>
      </c>
      <c r="AD169" s="73">
        <f t="shared" ca="1" si="64"/>
        <v>0</v>
      </c>
      <c r="AE169" s="73">
        <f t="shared" ca="1" si="64"/>
        <v>0</v>
      </c>
      <c r="AF169" s="73">
        <f t="shared" ca="1" si="64"/>
        <v>0</v>
      </c>
      <c r="AG169" s="73">
        <f t="shared" ca="1" si="64"/>
        <v>0</v>
      </c>
      <c r="AH169" s="73">
        <f t="shared" ca="1" si="64"/>
        <v>0</v>
      </c>
      <c r="AI169" s="73">
        <f t="shared" ca="1" si="64"/>
        <v>0</v>
      </c>
      <c r="AJ169" s="73">
        <f t="shared" ca="1" si="64"/>
        <v>0</v>
      </c>
      <c r="AK169" s="73" t="e">
        <f t="shared" ca="1" si="64"/>
        <v>#REF!</v>
      </c>
      <c r="AL169" s="73">
        <f t="shared" ca="1" si="64"/>
        <v>0</v>
      </c>
      <c r="AM169" s="73">
        <f t="shared" ca="1" si="64"/>
        <v>0</v>
      </c>
      <c r="AN169" s="73">
        <f t="shared" ca="1" si="64"/>
        <v>0</v>
      </c>
      <c r="AO169" s="73">
        <f t="shared" ca="1" si="64"/>
        <v>0</v>
      </c>
      <c r="AP169" s="73">
        <f t="shared" ca="1" si="64"/>
        <v>0</v>
      </c>
      <c r="AQ169" s="73">
        <f t="shared" ca="1" si="64"/>
        <v>0</v>
      </c>
      <c r="AR169" s="73">
        <f t="shared" ca="1" si="64"/>
        <v>0</v>
      </c>
      <c r="AS169" s="73">
        <f t="shared" ca="1" si="64"/>
        <v>0</v>
      </c>
      <c r="AT169" s="73">
        <f t="shared" ca="1" si="64"/>
        <v>0</v>
      </c>
      <c r="AU169" s="73">
        <f t="shared" ca="1" si="64"/>
        <v>0</v>
      </c>
      <c r="AV169" s="73">
        <f t="shared" ca="1" si="64"/>
        <v>0</v>
      </c>
      <c r="AW169" s="73">
        <f t="shared" ca="1" si="64"/>
        <v>0</v>
      </c>
      <c r="AX169" s="73">
        <f t="shared" ca="1" si="64"/>
        <v>0</v>
      </c>
      <c r="AY169" s="73">
        <f t="shared" ca="1" si="64"/>
        <v>0</v>
      </c>
      <c r="AZ169" s="73">
        <f t="shared" ca="1" si="64"/>
        <v>0</v>
      </c>
      <c r="BA169" s="73">
        <f t="shared" ca="1" si="64"/>
        <v>0</v>
      </c>
      <c r="BB169" s="73">
        <f t="shared" ca="1" si="64"/>
        <v>0</v>
      </c>
      <c r="BC169" s="73">
        <f t="shared" ca="1" si="64"/>
        <v>0</v>
      </c>
      <c r="BD169" s="73">
        <f t="shared" ca="1" si="64"/>
        <v>0</v>
      </c>
      <c r="BE169" s="73">
        <f t="shared" ca="1" si="64"/>
        <v>0</v>
      </c>
    </row>
    <row r="170" spans="1:60" s="13" customFormat="1" ht="14.25" hidden="1" customHeight="1" outlineLevel="1" thickTop="1" x14ac:dyDescent="0.25">
      <c r="C170" s="7" t="s">
        <v>314</v>
      </c>
      <c r="D170" s="7"/>
      <c r="M170" s="8" t="s">
        <v>5</v>
      </c>
      <c r="N170" s="38" t="s">
        <v>57</v>
      </c>
      <c r="R170" s="35">
        <f t="shared" ref="R170:BE170" si="65">+R171/(1+DRate)^(R58-EconLT)</f>
        <v>0</v>
      </c>
      <c r="S170" s="35">
        <f t="shared" si="65"/>
        <v>0</v>
      </c>
      <c r="T170" s="35">
        <f t="shared" si="65"/>
        <v>0</v>
      </c>
      <c r="U170" s="35">
        <f t="shared" si="65"/>
        <v>0</v>
      </c>
      <c r="V170" s="35">
        <f t="shared" si="65"/>
        <v>0</v>
      </c>
      <c r="W170" s="35">
        <f t="shared" si="65"/>
        <v>0</v>
      </c>
      <c r="X170" s="35">
        <f t="shared" si="65"/>
        <v>0</v>
      </c>
      <c r="Y170" s="35">
        <f t="shared" si="65"/>
        <v>0</v>
      </c>
      <c r="Z170" s="35">
        <f t="shared" si="65"/>
        <v>0</v>
      </c>
      <c r="AA170" s="35">
        <f t="shared" si="65"/>
        <v>0</v>
      </c>
      <c r="AB170" s="35">
        <f t="shared" si="65"/>
        <v>0</v>
      </c>
      <c r="AC170" s="35">
        <f t="shared" si="65"/>
        <v>0</v>
      </c>
      <c r="AD170" s="35">
        <f t="shared" si="65"/>
        <v>0</v>
      </c>
      <c r="AE170" s="35">
        <f t="shared" si="65"/>
        <v>0</v>
      </c>
      <c r="AF170" s="35">
        <f t="shared" si="65"/>
        <v>0</v>
      </c>
      <c r="AG170" s="35">
        <f t="shared" si="65"/>
        <v>0</v>
      </c>
      <c r="AH170" s="35">
        <f t="shared" si="65"/>
        <v>0</v>
      </c>
      <c r="AI170" s="35">
        <f t="shared" si="65"/>
        <v>0</v>
      </c>
      <c r="AJ170" s="35">
        <f t="shared" si="65"/>
        <v>0</v>
      </c>
      <c r="AK170" s="35">
        <f t="shared" si="65"/>
        <v>0</v>
      </c>
      <c r="AL170" s="35">
        <f t="shared" si="65"/>
        <v>0</v>
      </c>
      <c r="AM170" s="35">
        <f t="shared" si="65"/>
        <v>0</v>
      </c>
      <c r="AN170" s="35">
        <f t="shared" si="65"/>
        <v>0</v>
      </c>
      <c r="AO170" s="35">
        <f t="shared" si="65"/>
        <v>0</v>
      </c>
      <c r="AP170" s="35">
        <f t="shared" si="65"/>
        <v>0</v>
      </c>
      <c r="AQ170" s="35">
        <f t="shared" si="65"/>
        <v>0</v>
      </c>
      <c r="AR170" s="35">
        <f t="shared" si="65"/>
        <v>0</v>
      </c>
      <c r="AS170" s="35">
        <f t="shared" si="65"/>
        <v>0</v>
      </c>
      <c r="AT170" s="35">
        <f t="shared" si="65"/>
        <v>0</v>
      </c>
      <c r="AU170" s="35">
        <f t="shared" si="65"/>
        <v>0</v>
      </c>
      <c r="AV170" s="35">
        <f t="shared" si="65"/>
        <v>0</v>
      </c>
      <c r="AW170" s="35">
        <f t="shared" si="65"/>
        <v>0</v>
      </c>
      <c r="AX170" s="35">
        <f t="shared" si="65"/>
        <v>0</v>
      </c>
      <c r="AY170" s="35">
        <f t="shared" si="65"/>
        <v>0</v>
      </c>
      <c r="AZ170" s="35">
        <f t="shared" si="65"/>
        <v>0</v>
      </c>
      <c r="BA170" s="35">
        <f t="shared" si="65"/>
        <v>0</v>
      </c>
      <c r="BB170" s="35">
        <f t="shared" si="65"/>
        <v>0</v>
      </c>
      <c r="BC170" s="35">
        <f t="shared" si="65"/>
        <v>0</v>
      </c>
      <c r="BD170" s="35">
        <f t="shared" si="65"/>
        <v>0</v>
      </c>
      <c r="BE170" s="35">
        <f t="shared" si="65"/>
        <v>0</v>
      </c>
    </row>
    <row r="171" spans="1:60" s="13" customFormat="1" ht="14.25" hidden="1" customHeight="1" outlineLevel="1" x14ac:dyDescent="0.25">
      <c r="D171" s="7" t="s">
        <v>312</v>
      </c>
      <c r="F171" s="7"/>
      <c r="G171" s="7"/>
      <c r="H171" s="7"/>
      <c r="I171" s="7"/>
      <c r="J171" s="7"/>
      <c r="K171" s="7"/>
      <c r="L171" s="7"/>
      <c r="M171" s="8" t="s">
        <v>5</v>
      </c>
      <c r="N171" s="38" t="s">
        <v>57</v>
      </c>
      <c r="R171" s="35">
        <f t="shared" ref="R171:BE171" si="66">+IF(AND(R58&gt;EconLT,R58&lt;=TechLT),SUM(R158,R131,R118)*$O$106-SUM(R183,R193),0)</f>
        <v>0</v>
      </c>
      <c r="S171" s="35">
        <f t="shared" si="66"/>
        <v>0</v>
      </c>
      <c r="T171" s="35">
        <f t="shared" si="66"/>
        <v>0</v>
      </c>
      <c r="U171" s="35">
        <f t="shared" si="66"/>
        <v>0</v>
      </c>
      <c r="V171" s="35">
        <f t="shared" si="66"/>
        <v>0</v>
      </c>
      <c r="W171" s="35">
        <f t="shared" si="66"/>
        <v>0</v>
      </c>
      <c r="X171" s="35">
        <f t="shared" si="66"/>
        <v>0</v>
      </c>
      <c r="Y171" s="35">
        <f t="shared" si="66"/>
        <v>0</v>
      </c>
      <c r="Z171" s="35">
        <f t="shared" si="66"/>
        <v>0</v>
      </c>
      <c r="AA171" s="35">
        <f t="shared" si="66"/>
        <v>0</v>
      </c>
      <c r="AB171" s="35">
        <f t="shared" si="66"/>
        <v>0</v>
      </c>
      <c r="AC171" s="35">
        <f t="shared" si="66"/>
        <v>0</v>
      </c>
      <c r="AD171" s="35">
        <f t="shared" si="66"/>
        <v>0</v>
      </c>
      <c r="AE171" s="35">
        <f t="shared" si="66"/>
        <v>0</v>
      </c>
      <c r="AF171" s="35">
        <f t="shared" si="66"/>
        <v>0</v>
      </c>
      <c r="AG171" s="35">
        <f t="shared" si="66"/>
        <v>0</v>
      </c>
      <c r="AH171" s="35">
        <f t="shared" si="66"/>
        <v>0</v>
      </c>
      <c r="AI171" s="35">
        <f t="shared" si="66"/>
        <v>0</v>
      </c>
      <c r="AJ171" s="35">
        <f t="shared" si="66"/>
        <v>0</v>
      </c>
      <c r="AK171" s="35">
        <f t="shared" si="66"/>
        <v>0</v>
      </c>
      <c r="AL171" s="35">
        <f t="shared" si="66"/>
        <v>0</v>
      </c>
      <c r="AM171" s="35">
        <f t="shared" si="66"/>
        <v>0</v>
      </c>
      <c r="AN171" s="35">
        <f t="shared" si="66"/>
        <v>0</v>
      </c>
      <c r="AO171" s="35">
        <f t="shared" si="66"/>
        <v>0</v>
      </c>
      <c r="AP171" s="35">
        <f t="shared" si="66"/>
        <v>0</v>
      </c>
      <c r="AQ171" s="35">
        <f t="shared" si="66"/>
        <v>0</v>
      </c>
      <c r="AR171" s="35">
        <f t="shared" si="66"/>
        <v>0</v>
      </c>
      <c r="AS171" s="35">
        <f t="shared" si="66"/>
        <v>0</v>
      </c>
      <c r="AT171" s="35">
        <f t="shared" si="66"/>
        <v>0</v>
      </c>
      <c r="AU171" s="35">
        <f t="shared" si="66"/>
        <v>0</v>
      </c>
      <c r="AV171" s="35">
        <f t="shared" si="66"/>
        <v>0</v>
      </c>
      <c r="AW171" s="35">
        <f t="shared" si="66"/>
        <v>0</v>
      </c>
      <c r="AX171" s="35">
        <f t="shared" si="66"/>
        <v>0</v>
      </c>
      <c r="AY171" s="35">
        <f t="shared" si="66"/>
        <v>0</v>
      </c>
      <c r="AZ171" s="35">
        <f t="shared" si="66"/>
        <v>0</v>
      </c>
      <c r="BA171" s="35">
        <f t="shared" si="66"/>
        <v>0</v>
      </c>
      <c r="BB171" s="35">
        <f t="shared" si="66"/>
        <v>0</v>
      </c>
      <c r="BC171" s="35">
        <f t="shared" si="66"/>
        <v>0</v>
      </c>
      <c r="BD171" s="35">
        <f t="shared" si="66"/>
        <v>0</v>
      </c>
      <c r="BE171" s="35">
        <f t="shared" si="66"/>
        <v>0</v>
      </c>
    </row>
    <row r="172" spans="1:60" s="13" customFormat="1" ht="14.25" hidden="1" customHeight="1" collapsed="1" x14ac:dyDescent="0.25">
      <c r="M172" s="20"/>
      <c r="N172" s="20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</row>
    <row r="173" spans="1:60" s="1" customFormat="1" hidden="1" outlineLevel="1" x14ac:dyDescent="0.2">
      <c r="A173" s="3" t="s">
        <v>95</v>
      </c>
      <c r="B173" s="3"/>
      <c r="C173" s="3"/>
    </row>
    <row r="174" spans="1:60" ht="13.5" hidden="1" outlineLevel="1" thickBot="1" x14ac:dyDescent="0.25"/>
    <row r="175" spans="1:60" s="24" customFormat="1" ht="14.25" hidden="1" customHeight="1" outlineLevel="1" thickTop="1" thickBot="1" x14ac:dyDescent="0.3">
      <c r="B175" s="24" t="s">
        <v>73</v>
      </c>
      <c r="M175" s="25"/>
      <c r="N175" s="25"/>
      <c r="O175" s="50"/>
      <c r="R175" s="51"/>
      <c r="S175" s="26"/>
    </row>
    <row r="176" spans="1:60" s="10" customFormat="1" ht="14.25" hidden="1" customHeight="1" outlineLevel="1" thickTop="1" x14ac:dyDescent="0.2">
      <c r="B176" s="27"/>
      <c r="C176" s="47" t="s">
        <v>74</v>
      </c>
      <c r="E176" s="47"/>
      <c r="F176" s="47"/>
      <c r="G176" s="47"/>
      <c r="H176" s="7"/>
      <c r="I176" s="7"/>
      <c r="J176" s="7"/>
      <c r="K176" s="7"/>
      <c r="M176" s="29" t="s">
        <v>7</v>
      </c>
      <c r="N176" s="8" t="s">
        <v>13</v>
      </c>
      <c r="O176" s="140" t="str">
        <f>+T9</f>
        <v>Select</v>
      </c>
      <c r="P176" s="19"/>
      <c r="S176" s="46"/>
    </row>
    <row r="177" spans="2:60" s="10" customFormat="1" ht="14.25" hidden="1" customHeight="1" outlineLevel="1" x14ac:dyDescent="0.25">
      <c r="B177" s="27"/>
      <c r="C177" s="7" t="s">
        <v>24</v>
      </c>
      <c r="E177" s="7"/>
      <c r="F177" s="7"/>
      <c r="G177" s="7"/>
      <c r="H177" s="7"/>
      <c r="I177" s="7"/>
      <c r="J177" s="7"/>
      <c r="K177" s="7"/>
      <c r="M177" s="29" t="s">
        <v>7</v>
      </c>
      <c r="N177" s="8" t="s">
        <v>25</v>
      </c>
      <c r="O177" s="140">
        <f>+T12</f>
        <v>0</v>
      </c>
      <c r="P177" s="19"/>
      <c r="S177" s="46"/>
    </row>
    <row r="178" spans="2:60" s="10" customFormat="1" ht="14.25" hidden="1" customHeight="1" outlineLevel="1" x14ac:dyDescent="0.2">
      <c r="B178" s="27"/>
      <c r="C178" s="47" t="s">
        <v>75</v>
      </c>
      <c r="E178" s="47"/>
      <c r="F178" s="47"/>
      <c r="G178" s="47"/>
      <c r="H178" s="7"/>
      <c r="I178" s="7"/>
      <c r="J178" s="7"/>
      <c r="K178" s="7"/>
      <c r="M178" s="29" t="s">
        <v>7</v>
      </c>
      <c r="N178" s="8" t="s">
        <v>8</v>
      </c>
      <c r="O178" s="141">
        <f>+T13</f>
        <v>0</v>
      </c>
      <c r="P178" s="19"/>
      <c r="S178" s="46"/>
    </row>
    <row r="179" spans="2:60" s="10" customFormat="1" ht="14.25" hidden="1" customHeight="1" outlineLevel="1" x14ac:dyDescent="0.2">
      <c r="B179" s="27"/>
      <c r="C179" s="47" t="s">
        <v>31</v>
      </c>
      <c r="E179" s="47"/>
      <c r="F179" s="47"/>
      <c r="G179" s="47"/>
      <c r="H179" s="7"/>
      <c r="I179" s="7"/>
      <c r="J179" s="7"/>
      <c r="K179" s="7"/>
      <c r="M179" s="9" t="s">
        <v>36</v>
      </c>
      <c r="N179" s="11" t="s">
        <v>8</v>
      </c>
      <c r="O179" s="89">
        <v>0</v>
      </c>
      <c r="P179" s="19"/>
      <c r="S179" s="46"/>
    </row>
    <row r="180" spans="2:60" s="10" customFormat="1" ht="14.25" hidden="1" customHeight="1" outlineLevel="1" thickBot="1" x14ac:dyDescent="0.25">
      <c r="B180" s="27"/>
      <c r="C180" s="47"/>
      <c r="E180" s="47"/>
      <c r="F180" s="47"/>
      <c r="G180" s="47"/>
      <c r="H180" s="7"/>
      <c r="I180" s="7"/>
      <c r="J180" s="7"/>
      <c r="K180" s="7"/>
      <c r="M180" s="9"/>
      <c r="N180" s="11"/>
      <c r="O180" s="19"/>
      <c r="P180" s="19"/>
      <c r="S180" s="46"/>
    </row>
    <row r="181" spans="2:60" s="24" customFormat="1" ht="14.25" hidden="1" customHeight="1" outlineLevel="1" thickTop="1" thickBot="1" x14ac:dyDescent="0.3">
      <c r="B181" s="24" t="s">
        <v>4</v>
      </c>
      <c r="M181" s="25" t="s">
        <v>92</v>
      </c>
      <c r="N181" s="25" t="s">
        <v>58</v>
      </c>
      <c r="R181" s="62">
        <f t="shared" ref="R181:BE181" si="67">+R104</f>
        <v>0</v>
      </c>
      <c r="S181" s="62">
        <f t="shared" si="67"/>
        <v>0</v>
      </c>
      <c r="T181" s="62">
        <f t="shared" si="67"/>
        <v>0</v>
      </c>
      <c r="U181" s="62">
        <f t="shared" si="67"/>
        <v>0</v>
      </c>
      <c r="V181" s="62">
        <f t="shared" si="67"/>
        <v>0</v>
      </c>
      <c r="W181" s="62">
        <f t="shared" si="67"/>
        <v>0</v>
      </c>
      <c r="X181" s="62">
        <f t="shared" si="67"/>
        <v>0</v>
      </c>
      <c r="Y181" s="62">
        <f t="shared" si="67"/>
        <v>0</v>
      </c>
      <c r="Z181" s="62">
        <f t="shared" si="67"/>
        <v>0</v>
      </c>
      <c r="AA181" s="62">
        <f t="shared" si="67"/>
        <v>0</v>
      </c>
      <c r="AB181" s="62">
        <f t="shared" si="67"/>
        <v>0</v>
      </c>
      <c r="AC181" s="62">
        <f t="shared" si="67"/>
        <v>0</v>
      </c>
      <c r="AD181" s="62">
        <f t="shared" si="67"/>
        <v>0</v>
      </c>
      <c r="AE181" s="62">
        <f t="shared" si="67"/>
        <v>0</v>
      </c>
      <c r="AF181" s="62">
        <f t="shared" si="67"/>
        <v>0</v>
      </c>
      <c r="AG181" s="62">
        <f t="shared" si="67"/>
        <v>0</v>
      </c>
      <c r="AH181" s="62">
        <f t="shared" si="67"/>
        <v>0</v>
      </c>
      <c r="AI181" s="62">
        <f t="shared" si="67"/>
        <v>0</v>
      </c>
      <c r="AJ181" s="62">
        <f t="shared" si="67"/>
        <v>0</v>
      </c>
      <c r="AK181" s="62">
        <f t="shared" si="67"/>
        <v>0</v>
      </c>
      <c r="AL181" s="62">
        <f t="shared" si="67"/>
        <v>0</v>
      </c>
      <c r="AM181" s="62">
        <f t="shared" si="67"/>
        <v>0</v>
      </c>
      <c r="AN181" s="62">
        <f t="shared" si="67"/>
        <v>0</v>
      </c>
      <c r="AO181" s="62">
        <f t="shared" si="67"/>
        <v>0</v>
      </c>
      <c r="AP181" s="62">
        <f t="shared" si="67"/>
        <v>0</v>
      </c>
      <c r="AQ181" s="62">
        <f t="shared" si="67"/>
        <v>0</v>
      </c>
      <c r="AR181" s="62">
        <f t="shared" si="67"/>
        <v>0</v>
      </c>
      <c r="AS181" s="62">
        <f t="shared" si="67"/>
        <v>0</v>
      </c>
      <c r="AT181" s="62">
        <f t="shared" si="67"/>
        <v>0</v>
      </c>
      <c r="AU181" s="62">
        <f t="shared" si="67"/>
        <v>0</v>
      </c>
      <c r="AV181" s="62">
        <f t="shared" si="67"/>
        <v>0</v>
      </c>
      <c r="AW181" s="62">
        <f t="shared" si="67"/>
        <v>0</v>
      </c>
      <c r="AX181" s="62">
        <f t="shared" si="67"/>
        <v>0</v>
      </c>
      <c r="AY181" s="62">
        <f t="shared" si="67"/>
        <v>0</v>
      </c>
      <c r="AZ181" s="62">
        <f t="shared" si="67"/>
        <v>0</v>
      </c>
      <c r="BA181" s="62">
        <f t="shared" si="67"/>
        <v>0</v>
      </c>
      <c r="BB181" s="62">
        <f t="shared" si="67"/>
        <v>0</v>
      </c>
      <c r="BC181" s="62">
        <f t="shared" si="67"/>
        <v>0</v>
      </c>
      <c r="BD181" s="62">
        <f t="shared" si="67"/>
        <v>0</v>
      </c>
      <c r="BE181" s="62">
        <f t="shared" si="67"/>
        <v>0</v>
      </c>
    </row>
    <row r="182" spans="2:60" ht="14.25" hidden="1" outlineLevel="1" thickTop="1" thickBot="1" x14ac:dyDescent="0.25"/>
    <row r="183" spans="2:60" s="24" customFormat="1" ht="14.25" hidden="1" customHeight="1" outlineLevel="1" thickTop="1" thickBot="1" x14ac:dyDescent="0.3">
      <c r="B183" s="24" t="s">
        <v>33</v>
      </c>
      <c r="M183" s="25" t="s">
        <v>5</v>
      </c>
      <c r="N183" s="25" t="s">
        <v>57</v>
      </c>
      <c r="R183" s="62">
        <f>+R185+R189</f>
        <v>0</v>
      </c>
      <c r="S183" s="62" t="e">
        <f>+S185+S189</f>
        <v>#N/A</v>
      </c>
      <c r="T183" s="62" t="e">
        <f t="shared" ref="T183:BE183" si="68">+T185+T189</f>
        <v>#N/A</v>
      </c>
      <c r="U183" s="62" t="e">
        <f t="shared" si="68"/>
        <v>#N/A</v>
      </c>
      <c r="V183" s="62" t="e">
        <f t="shared" si="68"/>
        <v>#N/A</v>
      </c>
      <c r="W183" s="62" t="e">
        <f t="shared" si="68"/>
        <v>#N/A</v>
      </c>
      <c r="X183" s="62" t="e">
        <f t="shared" si="68"/>
        <v>#N/A</v>
      </c>
      <c r="Y183" s="62" t="e">
        <f t="shared" si="68"/>
        <v>#N/A</v>
      </c>
      <c r="Z183" s="62" t="e">
        <f t="shared" si="68"/>
        <v>#N/A</v>
      </c>
      <c r="AA183" s="62" t="e">
        <f t="shared" si="68"/>
        <v>#N/A</v>
      </c>
      <c r="AB183" s="62" t="e">
        <f t="shared" si="68"/>
        <v>#N/A</v>
      </c>
      <c r="AC183" s="62" t="e">
        <f t="shared" si="68"/>
        <v>#N/A</v>
      </c>
      <c r="AD183" s="62" t="e">
        <f t="shared" si="68"/>
        <v>#N/A</v>
      </c>
      <c r="AE183" s="62" t="e">
        <f t="shared" si="68"/>
        <v>#N/A</v>
      </c>
      <c r="AF183" s="62" t="e">
        <f t="shared" si="68"/>
        <v>#N/A</v>
      </c>
      <c r="AG183" s="62" t="e">
        <f t="shared" si="68"/>
        <v>#N/A</v>
      </c>
      <c r="AH183" s="62" t="e">
        <f t="shared" si="68"/>
        <v>#N/A</v>
      </c>
      <c r="AI183" s="62" t="e">
        <f t="shared" si="68"/>
        <v>#N/A</v>
      </c>
      <c r="AJ183" s="62" t="e">
        <f t="shared" si="68"/>
        <v>#N/A</v>
      </c>
      <c r="AK183" s="62" t="e">
        <f t="shared" si="68"/>
        <v>#N/A</v>
      </c>
      <c r="AL183" s="62" t="e">
        <f t="shared" si="68"/>
        <v>#N/A</v>
      </c>
      <c r="AM183" s="62" t="e">
        <f t="shared" si="68"/>
        <v>#N/A</v>
      </c>
      <c r="AN183" s="62" t="e">
        <f t="shared" si="68"/>
        <v>#N/A</v>
      </c>
      <c r="AO183" s="62" t="e">
        <f t="shared" si="68"/>
        <v>#N/A</v>
      </c>
      <c r="AP183" s="62" t="e">
        <f t="shared" si="68"/>
        <v>#N/A</v>
      </c>
      <c r="AQ183" s="62" t="e">
        <f t="shared" si="68"/>
        <v>#N/A</v>
      </c>
      <c r="AR183" s="62" t="e">
        <f t="shared" si="68"/>
        <v>#N/A</v>
      </c>
      <c r="AS183" s="62" t="e">
        <f t="shared" si="68"/>
        <v>#N/A</v>
      </c>
      <c r="AT183" s="62" t="e">
        <f t="shared" si="68"/>
        <v>#N/A</v>
      </c>
      <c r="AU183" s="62" t="e">
        <f t="shared" si="68"/>
        <v>#N/A</v>
      </c>
      <c r="AV183" s="62" t="e">
        <f t="shared" si="68"/>
        <v>#N/A</v>
      </c>
      <c r="AW183" s="62" t="e">
        <f t="shared" si="68"/>
        <v>#N/A</v>
      </c>
      <c r="AX183" s="62" t="e">
        <f t="shared" si="68"/>
        <v>#N/A</v>
      </c>
      <c r="AY183" s="62" t="e">
        <f t="shared" si="68"/>
        <v>#N/A</v>
      </c>
      <c r="AZ183" s="62" t="e">
        <f t="shared" si="68"/>
        <v>#N/A</v>
      </c>
      <c r="BA183" s="62" t="e">
        <f t="shared" si="68"/>
        <v>#N/A</v>
      </c>
      <c r="BB183" s="62" t="e">
        <f t="shared" si="68"/>
        <v>#N/A</v>
      </c>
      <c r="BC183" s="62" t="e">
        <f t="shared" si="68"/>
        <v>#N/A</v>
      </c>
      <c r="BD183" s="62" t="e">
        <f t="shared" si="68"/>
        <v>#N/A</v>
      </c>
      <c r="BE183" s="62" t="e">
        <f t="shared" si="68"/>
        <v>#N/A</v>
      </c>
    </row>
    <row r="184" spans="2:60" s="13" customFormat="1" ht="14.25" hidden="1" customHeight="1" outlineLevel="1" thickTop="1" x14ac:dyDescent="0.25">
      <c r="M184" s="20"/>
      <c r="N184" s="20"/>
      <c r="R184" s="63"/>
      <c r="S184" s="21"/>
    </row>
    <row r="185" spans="2:60" s="48" customFormat="1" ht="14.25" hidden="1" customHeight="1" outlineLevel="1" x14ac:dyDescent="0.25">
      <c r="B185" s="211"/>
      <c r="C185" s="211" t="s">
        <v>40</v>
      </c>
      <c r="F185" s="55"/>
      <c r="G185" s="55"/>
      <c r="I185" s="55"/>
      <c r="M185" s="57" t="s">
        <v>5</v>
      </c>
      <c r="N185" s="57" t="s">
        <v>57</v>
      </c>
      <c r="O185" s="58"/>
      <c r="P185" s="59"/>
      <c r="Q185" s="60"/>
      <c r="R185" s="61">
        <f>+O186*O187*(1+VAT)</f>
        <v>0</v>
      </c>
      <c r="S185" s="61" t="e">
        <f>+R185*(1+CPI)</f>
        <v>#N/A</v>
      </c>
      <c r="T185" s="61" t="e">
        <f t="shared" ref="T185" si="69">+S185*(1+CPI)</f>
        <v>#N/A</v>
      </c>
      <c r="U185" s="61" t="e">
        <f t="shared" ref="U185" si="70">+T185*(1+CPI)</f>
        <v>#N/A</v>
      </c>
      <c r="V185" s="61" t="e">
        <f t="shared" ref="V185" si="71">+U185*(1+CPI)</f>
        <v>#N/A</v>
      </c>
      <c r="W185" s="61" t="e">
        <f t="shared" ref="W185" si="72">+V185*(1+CPI)</f>
        <v>#N/A</v>
      </c>
      <c r="X185" s="61" t="e">
        <f t="shared" ref="X185" si="73">+W185*(1+CPI)</f>
        <v>#N/A</v>
      </c>
      <c r="Y185" s="61" t="e">
        <f t="shared" ref="Y185" si="74">+X185*(1+CPI)</f>
        <v>#N/A</v>
      </c>
      <c r="Z185" s="61" t="e">
        <f t="shared" ref="Z185" si="75">+Y185*(1+CPI)</f>
        <v>#N/A</v>
      </c>
      <c r="AA185" s="61" t="e">
        <f t="shared" ref="AA185" si="76">+Z185*(1+CPI)</f>
        <v>#N/A</v>
      </c>
      <c r="AB185" s="61" t="e">
        <f t="shared" ref="AB185" si="77">+AA185*(1+CPI)</f>
        <v>#N/A</v>
      </c>
      <c r="AC185" s="61" t="e">
        <f t="shared" ref="AC185" si="78">+AB185*(1+CPI)</f>
        <v>#N/A</v>
      </c>
      <c r="AD185" s="61" t="e">
        <f t="shared" ref="AD185" si="79">+AC185*(1+CPI)</f>
        <v>#N/A</v>
      </c>
      <c r="AE185" s="61" t="e">
        <f t="shared" ref="AE185" si="80">+AD185*(1+CPI)</f>
        <v>#N/A</v>
      </c>
      <c r="AF185" s="61" t="e">
        <f t="shared" ref="AF185" si="81">+AE185*(1+CPI)</f>
        <v>#N/A</v>
      </c>
      <c r="AG185" s="61" t="e">
        <f t="shared" ref="AG185" si="82">+AF185*(1+CPI)</f>
        <v>#N/A</v>
      </c>
      <c r="AH185" s="61" t="e">
        <f t="shared" ref="AH185" si="83">+AG185*(1+CPI)</f>
        <v>#N/A</v>
      </c>
      <c r="AI185" s="61" t="e">
        <f t="shared" ref="AI185" si="84">+AH185*(1+CPI)</f>
        <v>#N/A</v>
      </c>
      <c r="AJ185" s="61" t="e">
        <f t="shared" ref="AJ185" si="85">+AI185*(1+CPI)</f>
        <v>#N/A</v>
      </c>
      <c r="AK185" s="61" t="e">
        <f t="shared" ref="AK185" si="86">+AJ185*(1+CPI)</f>
        <v>#N/A</v>
      </c>
      <c r="AL185" s="61" t="e">
        <f t="shared" ref="AL185" si="87">+AK185*(1+CPI)</f>
        <v>#N/A</v>
      </c>
      <c r="AM185" s="61" t="e">
        <f t="shared" ref="AM185" si="88">+AL185*(1+CPI)</f>
        <v>#N/A</v>
      </c>
      <c r="AN185" s="61" t="e">
        <f t="shared" ref="AN185" si="89">+AM185*(1+CPI)</f>
        <v>#N/A</v>
      </c>
      <c r="AO185" s="61" t="e">
        <f t="shared" ref="AO185" si="90">+AN185*(1+CPI)</f>
        <v>#N/A</v>
      </c>
      <c r="AP185" s="61" t="e">
        <f t="shared" ref="AP185" si="91">+AO185*(1+CPI)</f>
        <v>#N/A</v>
      </c>
      <c r="AQ185" s="61" t="e">
        <f t="shared" ref="AQ185" si="92">+AP185*(1+CPI)</f>
        <v>#N/A</v>
      </c>
      <c r="AR185" s="61" t="e">
        <f t="shared" ref="AR185" si="93">+AQ185*(1+CPI)</f>
        <v>#N/A</v>
      </c>
      <c r="AS185" s="61" t="e">
        <f t="shared" ref="AS185" si="94">+AR185*(1+CPI)</f>
        <v>#N/A</v>
      </c>
      <c r="AT185" s="61" t="e">
        <f t="shared" ref="AT185" si="95">+AS185*(1+CPI)</f>
        <v>#N/A</v>
      </c>
      <c r="AU185" s="61" t="e">
        <f t="shared" ref="AU185" si="96">+AT185*(1+CPI)</f>
        <v>#N/A</v>
      </c>
      <c r="AV185" s="61" t="e">
        <f t="shared" ref="AV185" si="97">+AU185*(1+CPI)</f>
        <v>#N/A</v>
      </c>
      <c r="AW185" s="61" t="e">
        <f t="shared" ref="AW185" si="98">+AV185*(1+CPI)</f>
        <v>#N/A</v>
      </c>
      <c r="AX185" s="61" t="e">
        <f>+AW185*(1+CPI)</f>
        <v>#N/A</v>
      </c>
      <c r="AY185" s="61" t="e">
        <f t="shared" ref="AY185" si="99">+AX185*(1+CPI)</f>
        <v>#N/A</v>
      </c>
      <c r="AZ185" s="61" t="e">
        <f t="shared" ref="AZ185" si="100">+AY185*(1+CPI)</f>
        <v>#N/A</v>
      </c>
      <c r="BA185" s="61" t="e">
        <f t="shared" ref="BA185" si="101">+AZ185*(1+CPI)</f>
        <v>#N/A</v>
      </c>
      <c r="BB185" s="61" t="e">
        <f t="shared" ref="BB185" si="102">+BA185*(1+CPI)</f>
        <v>#N/A</v>
      </c>
      <c r="BC185" s="61" t="e">
        <f t="shared" ref="BC185" si="103">+BB185*(1+CPI)</f>
        <v>#N/A</v>
      </c>
      <c r="BD185" s="61" t="e">
        <f t="shared" ref="BD185" si="104">+BC185*(1+CPI)</f>
        <v>#N/A</v>
      </c>
      <c r="BE185" s="61" t="e">
        <f t="shared" ref="BE185" si="105">+BD185*(1+CPI)</f>
        <v>#N/A</v>
      </c>
      <c r="BF185" s="15"/>
      <c r="BG185" s="15"/>
      <c r="BH185" s="15"/>
    </row>
    <row r="186" spans="2:60" s="7" customFormat="1" ht="14.25" hidden="1" customHeight="1" outlineLevel="1" x14ac:dyDescent="0.25">
      <c r="B186" s="28"/>
      <c r="D186" s="28" t="s">
        <v>10</v>
      </c>
      <c r="F186" s="28"/>
      <c r="G186" s="28"/>
      <c r="I186" s="28"/>
      <c r="M186" s="29" t="s">
        <v>7</v>
      </c>
      <c r="N186" s="29" t="s">
        <v>400</v>
      </c>
      <c r="O186" s="142">
        <f>+T14</f>
        <v>0</v>
      </c>
      <c r="R186" s="34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1"/>
      <c r="BG186" s="31"/>
      <c r="BH186" s="31"/>
    </row>
    <row r="187" spans="2:60" s="7" customFormat="1" ht="14.25" hidden="1" customHeight="1" outlineLevel="1" x14ac:dyDescent="0.25">
      <c r="B187" s="28"/>
      <c r="D187" s="28" t="s">
        <v>399</v>
      </c>
      <c r="F187" s="28"/>
      <c r="G187" s="28"/>
      <c r="I187" s="28"/>
      <c r="M187" s="29" t="s">
        <v>7</v>
      </c>
      <c r="N187" s="29" t="s">
        <v>25</v>
      </c>
      <c r="O187" s="142">
        <f>+T12</f>
        <v>0</v>
      </c>
      <c r="R187" s="34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1"/>
      <c r="BG187" s="31"/>
      <c r="BH187" s="31"/>
    </row>
    <row r="188" spans="2:60" s="7" customFormat="1" ht="14.25" hidden="1" customHeight="1" outlineLevel="1" x14ac:dyDescent="0.25">
      <c r="B188" s="28"/>
      <c r="D188" s="28"/>
      <c r="F188" s="28"/>
      <c r="G188" s="28"/>
      <c r="I188" s="28"/>
      <c r="M188" s="29"/>
      <c r="N188" s="29"/>
      <c r="O188" s="34"/>
      <c r="R188" s="34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1"/>
      <c r="BG188" s="31"/>
      <c r="BH188" s="31"/>
    </row>
    <row r="189" spans="2:60" s="48" customFormat="1" ht="14.25" hidden="1" customHeight="1" outlineLevel="1" x14ac:dyDescent="0.25">
      <c r="B189" s="211"/>
      <c r="C189" s="211" t="s">
        <v>41</v>
      </c>
      <c r="F189" s="55"/>
      <c r="G189" s="55"/>
      <c r="I189" s="55"/>
      <c r="M189" s="57" t="s">
        <v>5</v>
      </c>
      <c r="N189" s="57" t="s">
        <v>57</v>
      </c>
      <c r="O189" s="58"/>
      <c r="P189" s="59"/>
      <c r="Q189" s="60"/>
      <c r="R189" s="61">
        <f t="shared" ref="R189:BE189" si="106">+IFERROR(R190*R181/R191,0)*(1+VAT)</f>
        <v>0</v>
      </c>
      <c r="S189" s="61">
        <f t="shared" si="106"/>
        <v>0</v>
      </c>
      <c r="T189" s="61">
        <f t="shared" si="106"/>
        <v>0</v>
      </c>
      <c r="U189" s="61">
        <f t="shared" si="106"/>
        <v>0</v>
      </c>
      <c r="V189" s="61">
        <f t="shared" si="106"/>
        <v>0</v>
      </c>
      <c r="W189" s="61">
        <f t="shared" si="106"/>
        <v>0</v>
      </c>
      <c r="X189" s="61">
        <f t="shared" si="106"/>
        <v>0</v>
      </c>
      <c r="Y189" s="61">
        <f t="shared" si="106"/>
        <v>0</v>
      </c>
      <c r="Z189" s="61">
        <f t="shared" si="106"/>
        <v>0</v>
      </c>
      <c r="AA189" s="61">
        <f t="shared" si="106"/>
        <v>0</v>
      </c>
      <c r="AB189" s="61">
        <f t="shared" si="106"/>
        <v>0</v>
      </c>
      <c r="AC189" s="61">
        <f t="shared" si="106"/>
        <v>0</v>
      </c>
      <c r="AD189" s="61">
        <f t="shared" si="106"/>
        <v>0</v>
      </c>
      <c r="AE189" s="61">
        <f t="shared" si="106"/>
        <v>0</v>
      </c>
      <c r="AF189" s="61">
        <f t="shared" si="106"/>
        <v>0</v>
      </c>
      <c r="AG189" s="61">
        <f t="shared" si="106"/>
        <v>0</v>
      </c>
      <c r="AH189" s="61">
        <f t="shared" si="106"/>
        <v>0</v>
      </c>
      <c r="AI189" s="61">
        <f t="shared" si="106"/>
        <v>0</v>
      </c>
      <c r="AJ189" s="61">
        <f t="shared" si="106"/>
        <v>0</v>
      </c>
      <c r="AK189" s="61">
        <f t="shared" si="106"/>
        <v>0</v>
      </c>
      <c r="AL189" s="61">
        <f t="shared" si="106"/>
        <v>0</v>
      </c>
      <c r="AM189" s="61">
        <f t="shared" si="106"/>
        <v>0</v>
      </c>
      <c r="AN189" s="61">
        <f t="shared" si="106"/>
        <v>0</v>
      </c>
      <c r="AO189" s="61">
        <f t="shared" si="106"/>
        <v>0</v>
      </c>
      <c r="AP189" s="61">
        <f t="shared" si="106"/>
        <v>0</v>
      </c>
      <c r="AQ189" s="61">
        <f t="shared" si="106"/>
        <v>0</v>
      </c>
      <c r="AR189" s="61">
        <f t="shared" si="106"/>
        <v>0</v>
      </c>
      <c r="AS189" s="61">
        <f t="shared" si="106"/>
        <v>0</v>
      </c>
      <c r="AT189" s="61">
        <f t="shared" si="106"/>
        <v>0</v>
      </c>
      <c r="AU189" s="61">
        <f t="shared" si="106"/>
        <v>0</v>
      </c>
      <c r="AV189" s="61">
        <f t="shared" si="106"/>
        <v>0</v>
      </c>
      <c r="AW189" s="61">
        <f t="shared" si="106"/>
        <v>0</v>
      </c>
      <c r="AX189" s="61">
        <f t="shared" si="106"/>
        <v>0</v>
      </c>
      <c r="AY189" s="61">
        <f t="shared" si="106"/>
        <v>0</v>
      </c>
      <c r="AZ189" s="61">
        <f t="shared" si="106"/>
        <v>0</v>
      </c>
      <c r="BA189" s="61">
        <f t="shared" si="106"/>
        <v>0</v>
      </c>
      <c r="BB189" s="61">
        <f t="shared" si="106"/>
        <v>0</v>
      </c>
      <c r="BC189" s="61">
        <f t="shared" si="106"/>
        <v>0</v>
      </c>
      <c r="BD189" s="61">
        <f t="shared" si="106"/>
        <v>0</v>
      </c>
      <c r="BE189" s="61">
        <f t="shared" si="106"/>
        <v>0</v>
      </c>
      <c r="BF189" s="15"/>
      <c r="BG189" s="15"/>
      <c r="BH189" s="15"/>
    </row>
    <row r="190" spans="2:60" s="7" customFormat="1" ht="14.25" hidden="1" customHeight="1" outlineLevel="1" x14ac:dyDescent="0.25">
      <c r="B190" s="27"/>
      <c r="C190" s="27"/>
      <c r="D190" s="7" t="s">
        <v>93</v>
      </c>
      <c r="F190" s="28"/>
      <c r="G190" s="28"/>
      <c r="I190" s="28"/>
      <c r="M190" s="29" t="s">
        <v>5</v>
      </c>
      <c r="N190" s="29" t="s">
        <v>44</v>
      </c>
      <c r="O190" s="64"/>
      <c r="P190" s="65"/>
      <c r="Q190" s="13"/>
      <c r="R190" s="143" t="e">
        <f t="shared" ref="R190:BE190" si="107">+VLOOKUP($O$176&amp;" price",$C$73:$BE$95,R58+15,0)</f>
        <v>#N/A</v>
      </c>
      <c r="S190" s="143" t="e">
        <f t="shared" si="107"/>
        <v>#N/A</v>
      </c>
      <c r="T190" s="143" t="e">
        <f t="shared" si="107"/>
        <v>#N/A</v>
      </c>
      <c r="U190" s="143" t="e">
        <f t="shared" si="107"/>
        <v>#N/A</v>
      </c>
      <c r="V190" s="143" t="e">
        <f t="shared" si="107"/>
        <v>#N/A</v>
      </c>
      <c r="W190" s="143" t="e">
        <f t="shared" si="107"/>
        <v>#N/A</v>
      </c>
      <c r="X190" s="143" t="e">
        <f t="shared" si="107"/>
        <v>#N/A</v>
      </c>
      <c r="Y190" s="143" t="e">
        <f t="shared" si="107"/>
        <v>#N/A</v>
      </c>
      <c r="Z190" s="143" t="e">
        <f t="shared" si="107"/>
        <v>#N/A</v>
      </c>
      <c r="AA190" s="143" t="e">
        <f t="shared" si="107"/>
        <v>#N/A</v>
      </c>
      <c r="AB190" s="143" t="e">
        <f t="shared" si="107"/>
        <v>#N/A</v>
      </c>
      <c r="AC190" s="143" t="e">
        <f t="shared" si="107"/>
        <v>#N/A</v>
      </c>
      <c r="AD190" s="143" t="e">
        <f t="shared" si="107"/>
        <v>#N/A</v>
      </c>
      <c r="AE190" s="143" t="e">
        <f t="shared" si="107"/>
        <v>#N/A</v>
      </c>
      <c r="AF190" s="143" t="e">
        <f t="shared" si="107"/>
        <v>#N/A</v>
      </c>
      <c r="AG190" s="143" t="e">
        <f t="shared" si="107"/>
        <v>#N/A</v>
      </c>
      <c r="AH190" s="143" t="e">
        <f t="shared" si="107"/>
        <v>#N/A</v>
      </c>
      <c r="AI190" s="143" t="e">
        <f t="shared" si="107"/>
        <v>#N/A</v>
      </c>
      <c r="AJ190" s="143" t="e">
        <f t="shared" si="107"/>
        <v>#N/A</v>
      </c>
      <c r="AK190" s="143" t="e">
        <f t="shared" si="107"/>
        <v>#N/A</v>
      </c>
      <c r="AL190" s="143" t="e">
        <f t="shared" si="107"/>
        <v>#N/A</v>
      </c>
      <c r="AM190" s="143" t="e">
        <f t="shared" si="107"/>
        <v>#N/A</v>
      </c>
      <c r="AN190" s="143" t="e">
        <f t="shared" si="107"/>
        <v>#N/A</v>
      </c>
      <c r="AO190" s="143" t="e">
        <f t="shared" si="107"/>
        <v>#N/A</v>
      </c>
      <c r="AP190" s="143" t="e">
        <f t="shared" si="107"/>
        <v>#N/A</v>
      </c>
      <c r="AQ190" s="143" t="e">
        <f t="shared" si="107"/>
        <v>#N/A</v>
      </c>
      <c r="AR190" s="143" t="e">
        <f t="shared" si="107"/>
        <v>#N/A</v>
      </c>
      <c r="AS190" s="143" t="e">
        <f t="shared" si="107"/>
        <v>#N/A</v>
      </c>
      <c r="AT190" s="143" t="e">
        <f t="shared" si="107"/>
        <v>#N/A</v>
      </c>
      <c r="AU190" s="143" t="e">
        <f t="shared" si="107"/>
        <v>#N/A</v>
      </c>
      <c r="AV190" s="143" t="e">
        <f t="shared" si="107"/>
        <v>#N/A</v>
      </c>
      <c r="AW190" s="143" t="e">
        <f t="shared" si="107"/>
        <v>#N/A</v>
      </c>
      <c r="AX190" s="143" t="e">
        <f t="shared" si="107"/>
        <v>#N/A</v>
      </c>
      <c r="AY190" s="143" t="e">
        <f t="shared" si="107"/>
        <v>#N/A</v>
      </c>
      <c r="AZ190" s="143" t="e">
        <f t="shared" si="107"/>
        <v>#N/A</v>
      </c>
      <c r="BA190" s="143" t="e">
        <f t="shared" si="107"/>
        <v>#N/A</v>
      </c>
      <c r="BB190" s="143" t="e">
        <f t="shared" si="107"/>
        <v>#N/A</v>
      </c>
      <c r="BC190" s="143" t="e">
        <f t="shared" si="107"/>
        <v>#N/A</v>
      </c>
      <c r="BD190" s="143" t="e">
        <f t="shared" si="107"/>
        <v>#N/A</v>
      </c>
      <c r="BE190" s="143" t="e">
        <f t="shared" si="107"/>
        <v>#N/A</v>
      </c>
      <c r="BF190" s="19"/>
      <c r="BG190" s="19"/>
      <c r="BH190" s="19"/>
    </row>
    <row r="191" spans="2:60" s="7" customFormat="1" ht="14.25" hidden="1" customHeight="1" outlineLevel="1" x14ac:dyDescent="0.25">
      <c r="B191" s="28"/>
      <c r="C191" s="28"/>
      <c r="D191" s="10" t="s">
        <v>56</v>
      </c>
      <c r="F191" s="28"/>
      <c r="G191" s="28"/>
      <c r="I191" s="28"/>
      <c r="M191" s="29" t="s">
        <v>5</v>
      </c>
      <c r="N191" s="38" t="s">
        <v>8</v>
      </c>
      <c r="O191" s="42"/>
      <c r="R191" s="41">
        <f>+O178</f>
        <v>0</v>
      </c>
      <c r="S191" s="41">
        <f>+R191*(1-$O$179)</f>
        <v>0</v>
      </c>
      <c r="T191" s="41">
        <f>+S191*(1-$O$179)</f>
        <v>0</v>
      </c>
      <c r="U191" s="41">
        <f t="shared" ref="U191:BE191" si="108">+T191*(1-$O$179)</f>
        <v>0</v>
      </c>
      <c r="V191" s="41">
        <f t="shared" si="108"/>
        <v>0</v>
      </c>
      <c r="W191" s="41">
        <f t="shared" si="108"/>
        <v>0</v>
      </c>
      <c r="X191" s="41">
        <f t="shared" si="108"/>
        <v>0</v>
      </c>
      <c r="Y191" s="41">
        <f t="shared" si="108"/>
        <v>0</v>
      </c>
      <c r="Z191" s="41">
        <f t="shared" si="108"/>
        <v>0</v>
      </c>
      <c r="AA191" s="41">
        <f t="shared" si="108"/>
        <v>0</v>
      </c>
      <c r="AB191" s="41">
        <f t="shared" si="108"/>
        <v>0</v>
      </c>
      <c r="AC191" s="41">
        <f t="shared" si="108"/>
        <v>0</v>
      </c>
      <c r="AD191" s="41">
        <f t="shared" si="108"/>
        <v>0</v>
      </c>
      <c r="AE191" s="41">
        <f t="shared" si="108"/>
        <v>0</v>
      </c>
      <c r="AF191" s="41">
        <f t="shared" si="108"/>
        <v>0</v>
      </c>
      <c r="AG191" s="41">
        <f t="shared" si="108"/>
        <v>0</v>
      </c>
      <c r="AH191" s="41">
        <f t="shared" si="108"/>
        <v>0</v>
      </c>
      <c r="AI191" s="41">
        <f t="shared" si="108"/>
        <v>0</v>
      </c>
      <c r="AJ191" s="41">
        <f t="shared" si="108"/>
        <v>0</v>
      </c>
      <c r="AK191" s="41">
        <f t="shared" si="108"/>
        <v>0</v>
      </c>
      <c r="AL191" s="41">
        <f t="shared" si="108"/>
        <v>0</v>
      </c>
      <c r="AM191" s="41">
        <f t="shared" si="108"/>
        <v>0</v>
      </c>
      <c r="AN191" s="41">
        <f t="shared" si="108"/>
        <v>0</v>
      </c>
      <c r="AO191" s="41">
        <f t="shared" si="108"/>
        <v>0</v>
      </c>
      <c r="AP191" s="41">
        <f t="shared" si="108"/>
        <v>0</v>
      </c>
      <c r="AQ191" s="41">
        <f t="shared" si="108"/>
        <v>0</v>
      </c>
      <c r="AR191" s="41">
        <f t="shared" si="108"/>
        <v>0</v>
      </c>
      <c r="AS191" s="41">
        <f t="shared" si="108"/>
        <v>0</v>
      </c>
      <c r="AT191" s="41">
        <f t="shared" si="108"/>
        <v>0</v>
      </c>
      <c r="AU191" s="41">
        <f t="shared" si="108"/>
        <v>0</v>
      </c>
      <c r="AV191" s="41">
        <f t="shared" si="108"/>
        <v>0</v>
      </c>
      <c r="AW191" s="41">
        <f t="shared" si="108"/>
        <v>0</v>
      </c>
      <c r="AX191" s="41">
        <f>+AW191*(1-$O$179)</f>
        <v>0</v>
      </c>
      <c r="AY191" s="41">
        <f t="shared" si="108"/>
        <v>0</v>
      </c>
      <c r="AZ191" s="41">
        <f t="shared" si="108"/>
        <v>0</v>
      </c>
      <c r="BA191" s="41">
        <f t="shared" si="108"/>
        <v>0</v>
      </c>
      <c r="BB191" s="41">
        <f t="shared" si="108"/>
        <v>0</v>
      </c>
      <c r="BC191" s="41">
        <f t="shared" si="108"/>
        <v>0</v>
      </c>
      <c r="BD191" s="41">
        <f t="shared" si="108"/>
        <v>0</v>
      </c>
      <c r="BE191" s="41">
        <f t="shared" si="108"/>
        <v>0</v>
      </c>
      <c r="BF191" s="31"/>
      <c r="BG191" s="31"/>
      <c r="BH191" s="31"/>
    </row>
    <row r="192" spans="2:60" s="7" customFormat="1" ht="14.25" hidden="1" customHeight="1" outlineLevel="1" thickBot="1" x14ac:dyDescent="0.3">
      <c r="B192" s="28"/>
      <c r="C192" s="28"/>
      <c r="E192" s="10"/>
      <c r="F192" s="28"/>
      <c r="G192" s="28"/>
      <c r="I192" s="28"/>
      <c r="M192" s="29"/>
      <c r="N192" s="38"/>
      <c r="R192" s="39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1"/>
      <c r="BG192" s="31"/>
      <c r="BH192" s="31"/>
    </row>
    <row r="193" spans="1:60" s="24" customFormat="1" ht="14.25" hidden="1" customHeight="1" outlineLevel="1" thickTop="1" thickBot="1" x14ac:dyDescent="0.3">
      <c r="B193" s="24" t="s">
        <v>106</v>
      </c>
      <c r="M193" s="25" t="s">
        <v>5</v>
      </c>
      <c r="N193" s="25" t="s">
        <v>57</v>
      </c>
      <c r="R193" s="62">
        <f>+R195</f>
        <v>0</v>
      </c>
      <c r="S193" s="62" t="e">
        <f t="shared" ref="S193:BE193" si="109">+S195</f>
        <v>#N/A</v>
      </c>
      <c r="T193" s="62" t="e">
        <f t="shared" si="109"/>
        <v>#N/A</v>
      </c>
      <c r="U193" s="62" t="e">
        <f t="shared" si="109"/>
        <v>#N/A</v>
      </c>
      <c r="V193" s="62" t="e">
        <f t="shared" si="109"/>
        <v>#N/A</v>
      </c>
      <c r="W193" s="62" t="e">
        <f t="shared" si="109"/>
        <v>#N/A</v>
      </c>
      <c r="X193" s="62" t="e">
        <f t="shared" si="109"/>
        <v>#N/A</v>
      </c>
      <c r="Y193" s="62" t="e">
        <f t="shared" si="109"/>
        <v>#N/A</v>
      </c>
      <c r="Z193" s="62" t="e">
        <f t="shared" si="109"/>
        <v>#N/A</v>
      </c>
      <c r="AA193" s="62" t="e">
        <f t="shared" si="109"/>
        <v>#N/A</v>
      </c>
      <c r="AB193" s="62" t="e">
        <f t="shared" si="109"/>
        <v>#N/A</v>
      </c>
      <c r="AC193" s="62" t="e">
        <f t="shared" si="109"/>
        <v>#N/A</v>
      </c>
      <c r="AD193" s="62" t="e">
        <f t="shared" si="109"/>
        <v>#N/A</v>
      </c>
      <c r="AE193" s="62" t="e">
        <f t="shared" si="109"/>
        <v>#N/A</v>
      </c>
      <c r="AF193" s="62" t="e">
        <f t="shared" si="109"/>
        <v>#N/A</v>
      </c>
      <c r="AG193" s="62" t="e">
        <f t="shared" si="109"/>
        <v>#N/A</v>
      </c>
      <c r="AH193" s="62" t="e">
        <f t="shared" si="109"/>
        <v>#N/A</v>
      </c>
      <c r="AI193" s="62" t="e">
        <f t="shared" si="109"/>
        <v>#N/A</v>
      </c>
      <c r="AJ193" s="62" t="e">
        <f t="shared" si="109"/>
        <v>#N/A</v>
      </c>
      <c r="AK193" s="62" t="e">
        <f t="shared" si="109"/>
        <v>#N/A</v>
      </c>
      <c r="AL193" s="62" t="e">
        <f t="shared" si="109"/>
        <v>#N/A</v>
      </c>
      <c r="AM193" s="62" t="e">
        <f t="shared" si="109"/>
        <v>#N/A</v>
      </c>
      <c r="AN193" s="62" t="e">
        <f t="shared" si="109"/>
        <v>#N/A</v>
      </c>
      <c r="AO193" s="62" t="e">
        <f t="shared" si="109"/>
        <v>#N/A</v>
      </c>
      <c r="AP193" s="62" t="e">
        <f t="shared" si="109"/>
        <v>#N/A</v>
      </c>
      <c r="AQ193" s="62" t="e">
        <f t="shared" si="109"/>
        <v>#N/A</v>
      </c>
      <c r="AR193" s="62" t="e">
        <f t="shared" si="109"/>
        <v>#N/A</v>
      </c>
      <c r="AS193" s="62" t="e">
        <f t="shared" si="109"/>
        <v>#N/A</v>
      </c>
      <c r="AT193" s="62" t="e">
        <f t="shared" si="109"/>
        <v>#N/A</v>
      </c>
      <c r="AU193" s="62" t="e">
        <f t="shared" si="109"/>
        <v>#N/A</v>
      </c>
      <c r="AV193" s="62" t="e">
        <f t="shared" si="109"/>
        <v>#N/A</v>
      </c>
      <c r="AW193" s="62" t="e">
        <f t="shared" si="109"/>
        <v>#N/A</v>
      </c>
      <c r="AX193" s="62" t="e">
        <f t="shared" si="109"/>
        <v>#N/A</v>
      </c>
      <c r="AY193" s="62" t="e">
        <f t="shared" si="109"/>
        <v>#N/A</v>
      </c>
      <c r="AZ193" s="62" t="e">
        <f t="shared" si="109"/>
        <v>#N/A</v>
      </c>
      <c r="BA193" s="62" t="e">
        <f t="shared" si="109"/>
        <v>#N/A</v>
      </c>
      <c r="BB193" s="62" t="e">
        <f t="shared" si="109"/>
        <v>#N/A</v>
      </c>
      <c r="BC193" s="62" t="e">
        <f t="shared" si="109"/>
        <v>#N/A</v>
      </c>
      <c r="BD193" s="62" t="e">
        <f t="shared" si="109"/>
        <v>#N/A</v>
      </c>
      <c r="BE193" s="62" t="e">
        <f t="shared" si="109"/>
        <v>#N/A</v>
      </c>
    </row>
    <row r="194" spans="1:60" s="13" customFormat="1" ht="14.25" hidden="1" customHeight="1" outlineLevel="1" thickTop="1" x14ac:dyDescent="0.25">
      <c r="M194" s="20"/>
      <c r="N194" s="20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</row>
    <row r="195" spans="1:60" s="48" customFormat="1" ht="14.25" hidden="1" customHeight="1" outlineLevel="1" x14ac:dyDescent="0.25">
      <c r="B195" s="211"/>
      <c r="C195" s="211" t="s">
        <v>115</v>
      </c>
      <c r="F195" s="55"/>
      <c r="G195" s="55"/>
      <c r="I195" s="55"/>
      <c r="M195" s="57" t="s">
        <v>5</v>
      </c>
      <c r="N195" s="57" t="s">
        <v>57</v>
      </c>
      <c r="O195" s="58"/>
      <c r="P195" s="59"/>
      <c r="Q195" s="60"/>
      <c r="R195" s="61">
        <f t="shared" ref="R195:BE195" si="110">-R196*TR</f>
        <v>0</v>
      </c>
      <c r="S195" s="61" t="e">
        <f t="shared" si="110"/>
        <v>#N/A</v>
      </c>
      <c r="T195" s="61" t="e">
        <f t="shared" si="110"/>
        <v>#N/A</v>
      </c>
      <c r="U195" s="61" t="e">
        <f t="shared" si="110"/>
        <v>#N/A</v>
      </c>
      <c r="V195" s="61" t="e">
        <f t="shared" si="110"/>
        <v>#N/A</v>
      </c>
      <c r="W195" s="61" t="e">
        <f t="shared" si="110"/>
        <v>#N/A</v>
      </c>
      <c r="X195" s="61" t="e">
        <f t="shared" si="110"/>
        <v>#N/A</v>
      </c>
      <c r="Y195" s="61" t="e">
        <f t="shared" si="110"/>
        <v>#N/A</v>
      </c>
      <c r="Z195" s="61" t="e">
        <f t="shared" si="110"/>
        <v>#N/A</v>
      </c>
      <c r="AA195" s="61" t="e">
        <f t="shared" si="110"/>
        <v>#N/A</v>
      </c>
      <c r="AB195" s="61" t="e">
        <f t="shared" si="110"/>
        <v>#N/A</v>
      </c>
      <c r="AC195" s="61" t="e">
        <f t="shared" si="110"/>
        <v>#N/A</v>
      </c>
      <c r="AD195" s="61" t="e">
        <f t="shared" si="110"/>
        <v>#N/A</v>
      </c>
      <c r="AE195" s="61" t="e">
        <f t="shared" si="110"/>
        <v>#N/A</v>
      </c>
      <c r="AF195" s="61" t="e">
        <f t="shared" si="110"/>
        <v>#N/A</v>
      </c>
      <c r="AG195" s="61" t="e">
        <f t="shared" si="110"/>
        <v>#N/A</v>
      </c>
      <c r="AH195" s="61" t="e">
        <f t="shared" si="110"/>
        <v>#N/A</v>
      </c>
      <c r="AI195" s="61" t="e">
        <f t="shared" si="110"/>
        <v>#N/A</v>
      </c>
      <c r="AJ195" s="61" t="e">
        <f t="shared" si="110"/>
        <v>#N/A</v>
      </c>
      <c r="AK195" s="61" t="e">
        <f t="shared" si="110"/>
        <v>#N/A</v>
      </c>
      <c r="AL195" s="61" t="e">
        <f t="shared" si="110"/>
        <v>#N/A</v>
      </c>
      <c r="AM195" s="61" t="e">
        <f t="shared" si="110"/>
        <v>#N/A</v>
      </c>
      <c r="AN195" s="61" t="e">
        <f t="shared" si="110"/>
        <v>#N/A</v>
      </c>
      <c r="AO195" s="61" t="e">
        <f t="shared" si="110"/>
        <v>#N/A</v>
      </c>
      <c r="AP195" s="61" t="e">
        <f t="shared" si="110"/>
        <v>#N/A</v>
      </c>
      <c r="AQ195" s="61" t="e">
        <f t="shared" si="110"/>
        <v>#N/A</v>
      </c>
      <c r="AR195" s="61" t="e">
        <f t="shared" si="110"/>
        <v>#N/A</v>
      </c>
      <c r="AS195" s="61" t="e">
        <f t="shared" si="110"/>
        <v>#N/A</v>
      </c>
      <c r="AT195" s="61" t="e">
        <f t="shared" si="110"/>
        <v>#N/A</v>
      </c>
      <c r="AU195" s="61" t="e">
        <f t="shared" si="110"/>
        <v>#N/A</v>
      </c>
      <c r="AV195" s="61" t="e">
        <f t="shared" si="110"/>
        <v>#N/A</v>
      </c>
      <c r="AW195" s="61" t="e">
        <f t="shared" si="110"/>
        <v>#N/A</v>
      </c>
      <c r="AX195" s="61" t="e">
        <f t="shared" si="110"/>
        <v>#N/A</v>
      </c>
      <c r="AY195" s="61" t="e">
        <f t="shared" si="110"/>
        <v>#N/A</v>
      </c>
      <c r="AZ195" s="61" t="e">
        <f t="shared" si="110"/>
        <v>#N/A</v>
      </c>
      <c r="BA195" s="61" t="e">
        <f t="shared" si="110"/>
        <v>#N/A</v>
      </c>
      <c r="BB195" s="61" t="e">
        <f t="shared" si="110"/>
        <v>#N/A</v>
      </c>
      <c r="BC195" s="61" t="e">
        <f t="shared" si="110"/>
        <v>#N/A</v>
      </c>
      <c r="BD195" s="61" t="e">
        <f t="shared" si="110"/>
        <v>#N/A</v>
      </c>
      <c r="BE195" s="61" t="e">
        <f t="shared" si="110"/>
        <v>#N/A</v>
      </c>
      <c r="BF195" s="15"/>
      <c r="BG195" s="15"/>
      <c r="BH195" s="15"/>
    </row>
    <row r="196" spans="1:60" s="7" customFormat="1" ht="14.25" hidden="1" customHeight="1" outlineLevel="1" x14ac:dyDescent="0.25">
      <c r="D196" s="7" t="s">
        <v>114</v>
      </c>
      <c r="M196" s="8" t="s">
        <v>5</v>
      </c>
      <c r="N196" s="8" t="s">
        <v>57</v>
      </c>
      <c r="R196" s="91">
        <f>+R183</f>
        <v>0</v>
      </c>
      <c r="S196" s="91" t="e">
        <f t="shared" ref="S196:BE196" si="111">+S183</f>
        <v>#N/A</v>
      </c>
      <c r="T196" s="91" t="e">
        <f t="shared" si="111"/>
        <v>#N/A</v>
      </c>
      <c r="U196" s="91" t="e">
        <f t="shared" si="111"/>
        <v>#N/A</v>
      </c>
      <c r="V196" s="91" t="e">
        <f t="shared" si="111"/>
        <v>#N/A</v>
      </c>
      <c r="W196" s="91" t="e">
        <f t="shared" si="111"/>
        <v>#N/A</v>
      </c>
      <c r="X196" s="91" t="e">
        <f t="shared" si="111"/>
        <v>#N/A</v>
      </c>
      <c r="Y196" s="91" t="e">
        <f t="shared" si="111"/>
        <v>#N/A</v>
      </c>
      <c r="Z196" s="91" t="e">
        <f t="shared" si="111"/>
        <v>#N/A</v>
      </c>
      <c r="AA196" s="91" t="e">
        <f t="shared" si="111"/>
        <v>#N/A</v>
      </c>
      <c r="AB196" s="91" t="e">
        <f t="shared" si="111"/>
        <v>#N/A</v>
      </c>
      <c r="AC196" s="91" t="e">
        <f t="shared" si="111"/>
        <v>#N/A</v>
      </c>
      <c r="AD196" s="91" t="e">
        <f t="shared" si="111"/>
        <v>#N/A</v>
      </c>
      <c r="AE196" s="91" t="e">
        <f t="shared" si="111"/>
        <v>#N/A</v>
      </c>
      <c r="AF196" s="91" t="e">
        <f t="shared" si="111"/>
        <v>#N/A</v>
      </c>
      <c r="AG196" s="91" t="e">
        <f t="shared" si="111"/>
        <v>#N/A</v>
      </c>
      <c r="AH196" s="91" t="e">
        <f t="shared" si="111"/>
        <v>#N/A</v>
      </c>
      <c r="AI196" s="91" t="e">
        <f t="shared" si="111"/>
        <v>#N/A</v>
      </c>
      <c r="AJ196" s="91" t="e">
        <f t="shared" si="111"/>
        <v>#N/A</v>
      </c>
      <c r="AK196" s="91" t="e">
        <f t="shared" si="111"/>
        <v>#N/A</v>
      </c>
      <c r="AL196" s="91" t="e">
        <f t="shared" si="111"/>
        <v>#N/A</v>
      </c>
      <c r="AM196" s="91" t="e">
        <f t="shared" si="111"/>
        <v>#N/A</v>
      </c>
      <c r="AN196" s="91" t="e">
        <f t="shared" si="111"/>
        <v>#N/A</v>
      </c>
      <c r="AO196" s="91" t="e">
        <f t="shared" si="111"/>
        <v>#N/A</v>
      </c>
      <c r="AP196" s="91" t="e">
        <f t="shared" si="111"/>
        <v>#N/A</v>
      </c>
      <c r="AQ196" s="91" t="e">
        <f t="shared" si="111"/>
        <v>#N/A</v>
      </c>
      <c r="AR196" s="91" t="e">
        <f t="shared" si="111"/>
        <v>#N/A</v>
      </c>
      <c r="AS196" s="91" t="e">
        <f t="shared" si="111"/>
        <v>#N/A</v>
      </c>
      <c r="AT196" s="91" t="e">
        <f t="shared" si="111"/>
        <v>#N/A</v>
      </c>
      <c r="AU196" s="91" t="e">
        <f t="shared" si="111"/>
        <v>#N/A</v>
      </c>
      <c r="AV196" s="91" t="e">
        <f t="shared" si="111"/>
        <v>#N/A</v>
      </c>
      <c r="AW196" s="91" t="e">
        <f t="shared" si="111"/>
        <v>#N/A</v>
      </c>
      <c r="AX196" s="91" t="e">
        <f t="shared" si="111"/>
        <v>#N/A</v>
      </c>
      <c r="AY196" s="91" t="e">
        <f t="shared" si="111"/>
        <v>#N/A</v>
      </c>
      <c r="AZ196" s="91" t="e">
        <f t="shared" si="111"/>
        <v>#N/A</v>
      </c>
      <c r="BA196" s="91" t="e">
        <f t="shared" si="111"/>
        <v>#N/A</v>
      </c>
      <c r="BB196" s="91" t="e">
        <f t="shared" si="111"/>
        <v>#N/A</v>
      </c>
      <c r="BC196" s="91" t="e">
        <f t="shared" si="111"/>
        <v>#N/A</v>
      </c>
      <c r="BD196" s="91" t="e">
        <f t="shared" si="111"/>
        <v>#N/A</v>
      </c>
      <c r="BE196" s="91" t="e">
        <f t="shared" si="111"/>
        <v>#N/A</v>
      </c>
    </row>
    <row r="197" spans="1:60" s="7" customFormat="1" ht="14.25" hidden="1" customHeight="1" collapsed="1" x14ac:dyDescent="0.25">
      <c r="M197" s="8"/>
      <c r="N197" s="8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</row>
    <row r="198" spans="1:60" s="1" customFormat="1" hidden="1" outlineLevel="1" x14ac:dyDescent="0.2">
      <c r="A198" s="3" t="s">
        <v>20</v>
      </c>
      <c r="C198" s="3"/>
    </row>
    <row r="199" spans="1:60" s="43" customFormat="1" ht="12.75" hidden="1" customHeight="1" outlineLevel="1" x14ac:dyDescent="0.25">
      <c r="L199" s="29"/>
      <c r="M199" s="29"/>
      <c r="N199" s="29"/>
    </row>
    <row r="200" spans="1:60" s="43" customFormat="1" ht="12.75" hidden="1" customHeight="1" outlineLevel="1" x14ac:dyDescent="0.25">
      <c r="B200" s="43" t="s">
        <v>119</v>
      </c>
      <c r="L200" s="29"/>
      <c r="M200" s="29" t="s">
        <v>5</v>
      </c>
      <c r="N200" s="29" t="s">
        <v>13</v>
      </c>
      <c r="Q200" s="78">
        <f t="shared" ref="Q200:BE200" si="112">+(1+DRate)^Q58</f>
        <v>1</v>
      </c>
      <c r="R200" s="78">
        <f t="shared" si="112"/>
        <v>1</v>
      </c>
      <c r="S200" s="78">
        <f t="shared" si="112"/>
        <v>1</v>
      </c>
      <c r="T200" s="78">
        <f t="shared" si="112"/>
        <v>1</v>
      </c>
      <c r="U200" s="78">
        <f t="shared" si="112"/>
        <v>1</v>
      </c>
      <c r="V200" s="78">
        <f t="shared" si="112"/>
        <v>1</v>
      </c>
      <c r="W200" s="78">
        <f t="shared" si="112"/>
        <v>1</v>
      </c>
      <c r="X200" s="78">
        <f t="shared" si="112"/>
        <v>1</v>
      </c>
      <c r="Y200" s="78">
        <f t="shared" si="112"/>
        <v>1</v>
      </c>
      <c r="Z200" s="78">
        <f t="shared" si="112"/>
        <v>1</v>
      </c>
      <c r="AA200" s="78">
        <f t="shared" si="112"/>
        <v>1</v>
      </c>
      <c r="AB200" s="78">
        <f t="shared" si="112"/>
        <v>1</v>
      </c>
      <c r="AC200" s="78">
        <f t="shared" si="112"/>
        <v>1</v>
      </c>
      <c r="AD200" s="78">
        <f t="shared" si="112"/>
        <v>1</v>
      </c>
      <c r="AE200" s="78">
        <f t="shared" si="112"/>
        <v>1</v>
      </c>
      <c r="AF200" s="78">
        <f t="shared" si="112"/>
        <v>1</v>
      </c>
      <c r="AG200" s="78">
        <f t="shared" si="112"/>
        <v>1</v>
      </c>
      <c r="AH200" s="78">
        <f t="shared" si="112"/>
        <v>1</v>
      </c>
      <c r="AI200" s="78">
        <f t="shared" si="112"/>
        <v>1</v>
      </c>
      <c r="AJ200" s="78">
        <f t="shared" si="112"/>
        <v>1</v>
      </c>
      <c r="AK200" s="78">
        <f t="shared" si="112"/>
        <v>1</v>
      </c>
      <c r="AL200" s="78">
        <f t="shared" si="112"/>
        <v>1</v>
      </c>
      <c r="AM200" s="78">
        <f t="shared" si="112"/>
        <v>1</v>
      </c>
      <c r="AN200" s="78">
        <f t="shared" si="112"/>
        <v>1</v>
      </c>
      <c r="AO200" s="78">
        <f t="shared" si="112"/>
        <v>1</v>
      </c>
      <c r="AP200" s="78">
        <f t="shared" si="112"/>
        <v>1</v>
      </c>
      <c r="AQ200" s="78">
        <f t="shared" si="112"/>
        <v>1</v>
      </c>
      <c r="AR200" s="78">
        <f t="shared" si="112"/>
        <v>1</v>
      </c>
      <c r="AS200" s="78">
        <f t="shared" si="112"/>
        <v>1</v>
      </c>
      <c r="AT200" s="78">
        <f t="shared" si="112"/>
        <v>1</v>
      </c>
      <c r="AU200" s="78">
        <f t="shared" si="112"/>
        <v>1</v>
      </c>
      <c r="AV200" s="78">
        <f t="shared" si="112"/>
        <v>1</v>
      </c>
      <c r="AW200" s="78">
        <f t="shared" si="112"/>
        <v>1</v>
      </c>
      <c r="AX200" s="78">
        <f t="shared" si="112"/>
        <v>1</v>
      </c>
      <c r="AY200" s="78">
        <f t="shared" si="112"/>
        <v>1</v>
      </c>
      <c r="AZ200" s="78">
        <f t="shared" si="112"/>
        <v>1</v>
      </c>
      <c r="BA200" s="78">
        <f t="shared" si="112"/>
        <v>1</v>
      </c>
      <c r="BB200" s="78">
        <f t="shared" si="112"/>
        <v>1</v>
      </c>
      <c r="BC200" s="78">
        <f t="shared" si="112"/>
        <v>1</v>
      </c>
      <c r="BD200" s="78">
        <f t="shared" si="112"/>
        <v>1</v>
      </c>
      <c r="BE200" s="78">
        <f t="shared" si="112"/>
        <v>1</v>
      </c>
    </row>
    <row r="201" spans="1:60" s="43" customFormat="1" ht="12.75" hidden="1" customHeight="1" outlineLevel="1" thickBot="1" x14ac:dyDescent="0.3">
      <c r="L201" s="29"/>
      <c r="M201" s="29"/>
      <c r="N201" s="29"/>
    </row>
    <row r="202" spans="1:60" s="79" customFormat="1" ht="14.25" hidden="1" customHeight="1" outlineLevel="1" thickTop="1" thickBot="1" x14ac:dyDescent="0.3">
      <c r="B202" s="24" t="s">
        <v>96</v>
      </c>
      <c r="L202" s="80"/>
      <c r="M202" s="25" t="s">
        <v>5</v>
      </c>
      <c r="N202" s="25" t="s">
        <v>117</v>
      </c>
      <c r="O202" s="269" t="e">
        <f ca="1">100*O204</f>
        <v>#N/A</v>
      </c>
    </row>
    <row r="203" spans="1:60" s="79" customFormat="1" ht="14.25" hidden="1" customHeight="1" outlineLevel="1" thickTop="1" thickBot="1" x14ac:dyDescent="0.3">
      <c r="B203" s="24" t="s">
        <v>325</v>
      </c>
      <c r="L203" s="80"/>
      <c r="M203" s="25" t="s">
        <v>5</v>
      </c>
      <c r="N203" s="25" t="s">
        <v>117</v>
      </c>
      <c r="O203" s="269" t="e">
        <f ca="1">100*O205</f>
        <v>#N/A</v>
      </c>
    </row>
    <row r="204" spans="1:60" s="7" customFormat="1" ht="14.25" hidden="1" customHeight="1" outlineLevel="1" thickTop="1" x14ac:dyDescent="0.25">
      <c r="B204" s="7" t="s">
        <v>96</v>
      </c>
      <c r="L204" s="6"/>
      <c r="M204" s="8" t="s">
        <v>5</v>
      </c>
      <c r="N204" s="8" t="s">
        <v>44</v>
      </c>
      <c r="O204" s="98" t="e">
        <f ca="1">+SUM($O$209:$O$214)/$O$206</f>
        <v>#N/A</v>
      </c>
    </row>
    <row r="205" spans="1:60" s="7" customFormat="1" ht="14.25" hidden="1" customHeight="1" outlineLevel="1" x14ac:dyDescent="0.25">
      <c r="B205" s="7" t="s">
        <v>325</v>
      </c>
      <c r="L205" s="6"/>
      <c r="M205" s="8" t="s">
        <v>5</v>
      </c>
      <c r="N205" s="8" t="s">
        <v>44</v>
      </c>
      <c r="O205" s="98" t="e">
        <f ca="1">+SUM($O$209:$O$217)/$O$206</f>
        <v>#N/A</v>
      </c>
    </row>
    <row r="206" spans="1:60" s="10" customFormat="1" ht="14.25" hidden="1" customHeight="1" outlineLevel="1" x14ac:dyDescent="0.25">
      <c r="B206" s="7"/>
      <c r="C206" s="49" t="s">
        <v>21</v>
      </c>
      <c r="D206" s="7"/>
      <c r="E206" s="7"/>
      <c r="F206" s="7"/>
      <c r="G206" s="7"/>
      <c r="H206" s="7"/>
      <c r="I206" s="7"/>
      <c r="J206" s="7"/>
      <c r="K206" s="7"/>
      <c r="M206" s="20" t="s">
        <v>5</v>
      </c>
      <c r="N206" s="20" t="s">
        <v>26</v>
      </c>
      <c r="O206" s="22">
        <f ca="1">+SUM(OFFSET(R208,,,,EconLT))</f>
        <v>0</v>
      </c>
      <c r="P206" s="93"/>
    </row>
    <row r="207" spans="1:60" s="10" customFormat="1" ht="14.25" hidden="1" customHeight="1" outlineLevel="1" x14ac:dyDescent="0.25">
      <c r="B207" s="7"/>
      <c r="C207" s="49"/>
      <c r="D207" s="7" t="s">
        <v>12</v>
      </c>
      <c r="E207" s="7"/>
      <c r="F207" s="7"/>
      <c r="G207" s="7"/>
      <c r="H207" s="7"/>
      <c r="I207" s="7"/>
      <c r="J207" s="7"/>
      <c r="K207" s="7"/>
      <c r="M207" s="8" t="s">
        <v>5</v>
      </c>
      <c r="N207" s="8" t="s">
        <v>13</v>
      </c>
      <c r="O207" s="35" t="str">
        <f ca="1">+IF(ROUND(O206-NPV(DRate,OFFSET(R99,,,,EconLT)),0)=0,"OK","ERROR")</f>
        <v>OK</v>
      </c>
      <c r="P207" s="93"/>
    </row>
    <row r="208" spans="1:60" s="43" customFormat="1" ht="12.75" hidden="1" customHeight="1" outlineLevel="1" x14ac:dyDescent="0.25">
      <c r="D208" s="43" t="s">
        <v>87</v>
      </c>
      <c r="L208" s="29"/>
      <c r="M208" s="29" t="s">
        <v>5</v>
      </c>
      <c r="N208" s="29" t="s">
        <v>58</v>
      </c>
      <c r="R208" s="36">
        <f t="shared" ref="R208:BE208" si="113">+R99/R200</f>
        <v>0</v>
      </c>
      <c r="S208" s="36">
        <f t="shared" si="113"/>
        <v>0</v>
      </c>
      <c r="T208" s="36">
        <f t="shared" si="113"/>
        <v>0</v>
      </c>
      <c r="U208" s="36">
        <f t="shared" si="113"/>
        <v>0</v>
      </c>
      <c r="V208" s="36">
        <f t="shared" si="113"/>
        <v>0</v>
      </c>
      <c r="W208" s="36">
        <f t="shared" si="113"/>
        <v>0</v>
      </c>
      <c r="X208" s="36">
        <f t="shared" si="113"/>
        <v>0</v>
      </c>
      <c r="Y208" s="36">
        <f t="shared" si="113"/>
        <v>0</v>
      </c>
      <c r="Z208" s="36">
        <f t="shared" si="113"/>
        <v>0</v>
      </c>
      <c r="AA208" s="36">
        <f t="shared" si="113"/>
        <v>0</v>
      </c>
      <c r="AB208" s="36">
        <f t="shared" si="113"/>
        <v>0</v>
      </c>
      <c r="AC208" s="36">
        <f t="shared" si="113"/>
        <v>0</v>
      </c>
      <c r="AD208" s="36">
        <f t="shared" si="113"/>
        <v>0</v>
      </c>
      <c r="AE208" s="36">
        <f t="shared" si="113"/>
        <v>0</v>
      </c>
      <c r="AF208" s="36">
        <f t="shared" si="113"/>
        <v>0</v>
      </c>
      <c r="AG208" s="36">
        <f t="shared" si="113"/>
        <v>0</v>
      </c>
      <c r="AH208" s="36">
        <f t="shared" si="113"/>
        <v>0</v>
      </c>
      <c r="AI208" s="36">
        <f t="shared" si="113"/>
        <v>0</v>
      </c>
      <c r="AJ208" s="36">
        <f t="shared" si="113"/>
        <v>0</v>
      </c>
      <c r="AK208" s="36">
        <f t="shared" si="113"/>
        <v>0</v>
      </c>
      <c r="AL208" s="36">
        <f t="shared" si="113"/>
        <v>0</v>
      </c>
      <c r="AM208" s="36">
        <f t="shared" si="113"/>
        <v>0</v>
      </c>
      <c r="AN208" s="36">
        <f t="shared" si="113"/>
        <v>0</v>
      </c>
      <c r="AO208" s="36">
        <f t="shared" si="113"/>
        <v>0</v>
      </c>
      <c r="AP208" s="36">
        <f t="shared" si="113"/>
        <v>0</v>
      </c>
      <c r="AQ208" s="36">
        <f t="shared" si="113"/>
        <v>0</v>
      </c>
      <c r="AR208" s="36">
        <f t="shared" si="113"/>
        <v>0</v>
      </c>
      <c r="AS208" s="36">
        <f t="shared" si="113"/>
        <v>0</v>
      </c>
      <c r="AT208" s="36">
        <f t="shared" si="113"/>
        <v>0</v>
      </c>
      <c r="AU208" s="36">
        <f t="shared" si="113"/>
        <v>0</v>
      </c>
      <c r="AV208" s="36">
        <f t="shared" si="113"/>
        <v>0</v>
      </c>
      <c r="AW208" s="36">
        <f t="shared" si="113"/>
        <v>0</v>
      </c>
      <c r="AX208" s="36">
        <f t="shared" si="113"/>
        <v>0</v>
      </c>
      <c r="AY208" s="36">
        <f t="shared" si="113"/>
        <v>0</v>
      </c>
      <c r="AZ208" s="36">
        <f t="shared" si="113"/>
        <v>0</v>
      </c>
      <c r="BA208" s="36">
        <f t="shared" si="113"/>
        <v>0</v>
      </c>
      <c r="BB208" s="36">
        <f t="shared" si="113"/>
        <v>0</v>
      </c>
      <c r="BC208" s="36">
        <f t="shared" si="113"/>
        <v>0</v>
      </c>
      <c r="BD208" s="36">
        <f t="shared" si="113"/>
        <v>0</v>
      </c>
      <c r="BE208" s="36">
        <f t="shared" si="113"/>
        <v>0</v>
      </c>
    </row>
    <row r="209" spans="2:57" s="10" customFormat="1" ht="14.25" hidden="1" customHeight="1" outlineLevel="1" x14ac:dyDescent="0.25">
      <c r="B209" s="7"/>
      <c r="C209" s="49" t="s">
        <v>83</v>
      </c>
      <c r="D209" s="7"/>
      <c r="E209" s="7"/>
      <c r="F209" s="13"/>
      <c r="G209" s="13"/>
      <c r="H209" s="13"/>
      <c r="I209" s="13"/>
      <c r="J209" s="13"/>
      <c r="K209" s="13"/>
      <c r="L209" s="12"/>
      <c r="M209" s="20" t="s">
        <v>5</v>
      </c>
      <c r="N209" s="20" t="s">
        <v>23</v>
      </c>
      <c r="O209" s="22">
        <f ca="1">+SUM(OFFSET(R210,,,,EconLT))</f>
        <v>0</v>
      </c>
    </row>
    <row r="210" spans="2:57" s="43" customFormat="1" ht="12.75" hidden="1" customHeight="1" outlineLevel="1" x14ac:dyDescent="0.25">
      <c r="D210" s="43" t="s">
        <v>88</v>
      </c>
      <c r="L210" s="29"/>
      <c r="M210" s="29" t="s">
        <v>5</v>
      </c>
      <c r="N210" s="29" t="s">
        <v>23</v>
      </c>
      <c r="R210" s="36">
        <f t="shared" ref="R210:BE210" si="114">+R118/Q200</f>
        <v>0</v>
      </c>
      <c r="S210" s="36">
        <f t="shared" si="114"/>
        <v>0</v>
      </c>
      <c r="T210" s="36">
        <f t="shared" si="114"/>
        <v>0</v>
      </c>
      <c r="U210" s="36">
        <f t="shared" si="114"/>
        <v>0</v>
      </c>
      <c r="V210" s="36">
        <f t="shared" si="114"/>
        <v>0</v>
      </c>
      <c r="W210" s="36">
        <f t="shared" si="114"/>
        <v>0</v>
      </c>
      <c r="X210" s="36">
        <f t="shared" si="114"/>
        <v>0</v>
      </c>
      <c r="Y210" s="36">
        <f t="shared" si="114"/>
        <v>0</v>
      </c>
      <c r="Z210" s="36">
        <f t="shared" si="114"/>
        <v>0</v>
      </c>
      <c r="AA210" s="36">
        <f t="shared" si="114"/>
        <v>0</v>
      </c>
      <c r="AB210" s="36">
        <f t="shared" si="114"/>
        <v>0</v>
      </c>
      <c r="AC210" s="36">
        <f t="shared" si="114"/>
        <v>0</v>
      </c>
      <c r="AD210" s="36">
        <f t="shared" si="114"/>
        <v>0</v>
      </c>
      <c r="AE210" s="36">
        <f t="shared" si="114"/>
        <v>0</v>
      </c>
      <c r="AF210" s="36">
        <f t="shared" si="114"/>
        <v>0</v>
      </c>
      <c r="AG210" s="36">
        <f t="shared" si="114"/>
        <v>0</v>
      </c>
      <c r="AH210" s="36">
        <f t="shared" si="114"/>
        <v>0</v>
      </c>
      <c r="AI210" s="36">
        <f t="shared" si="114"/>
        <v>0</v>
      </c>
      <c r="AJ210" s="36">
        <f t="shared" si="114"/>
        <v>0</v>
      </c>
      <c r="AK210" s="36">
        <f t="shared" si="114"/>
        <v>0</v>
      </c>
      <c r="AL210" s="36">
        <f t="shared" si="114"/>
        <v>0</v>
      </c>
      <c r="AM210" s="36">
        <f t="shared" si="114"/>
        <v>0</v>
      </c>
      <c r="AN210" s="36">
        <f t="shared" si="114"/>
        <v>0</v>
      </c>
      <c r="AO210" s="36">
        <f t="shared" si="114"/>
        <v>0</v>
      </c>
      <c r="AP210" s="36">
        <f t="shared" si="114"/>
        <v>0</v>
      </c>
      <c r="AQ210" s="36">
        <f t="shared" si="114"/>
        <v>0</v>
      </c>
      <c r="AR210" s="36">
        <f t="shared" si="114"/>
        <v>0</v>
      </c>
      <c r="AS210" s="36">
        <f t="shared" si="114"/>
        <v>0</v>
      </c>
      <c r="AT210" s="36">
        <f t="shared" si="114"/>
        <v>0</v>
      </c>
      <c r="AU210" s="36">
        <f t="shared" si="114"/>
        <v>0</v>
      </c>
      <c r="AV210" s="36">
        <f t="shared" si="114"/>
        <v>0</v>
      </c>
      <c r="AW210" s="36">
        <f t="shared" si="114"/>
        <v>0</v>
      </c>
      <c r="AX210" s="36">
        <f t="shared" si="114"/>
        <v>0</v>
      </c>
      <c r="AY210" s="36">
        <f t="shared" si="114"/>
        <v>0</v>
      </c>
      <c r="AZ210" s="36">
        <f t="shared" si="114"/>
        <v>0</v>
      </c>
      <c r="BA210" s="36">
        <f t="shared" si="114"/>
        <v>0</v>
      </c>
      <c r="BB210" s="36">
        <f t="shared" si="114"/>
        <v>0</v>
      </c>
      <c r="BC210" s="36">
        <f t="shared" si="114"/>
        <v>0</v>
      </c>
      <c r="BD210" s="36">
        <f t="shared" si="114"/>
        <v>0</v>
      </c>
      <c r="BE210" s="36">
        <f t="shared" si="114"/>
        <v>0</v>
      </c>
    </row>
    <row r="211" spans="2:57" s="10" customFormat="1" ht="14.25" hidden="1" customHeight="1" outlineLevel="1" x14ac:dyDescent="0.25">
      <c r="B211" s="7"/>
      <c r="C211" s="49" t="s">
        <v>84</v>
      </c>
      <c r="D211" s="7"/>
      <c r="E211" s="7"/>
      <c r="F211" s="13"/>
      <c r="G211" s="13"/>
      <c r="H211" s="13"/>
      <c r="I211" s="13"/>
      <c r="J211" s="13"/>
      <c r="K211" s="13"/>
      <c r="L211" s="12"/>
      <c r="M211" s="20" t="s">
        <v>5</v>
      </c>
      <c r="N211" s="20" t="s">
        <v>23</v>
      </c>
      <c r="O211" s="22" t="e">
        <f ca="1">+SUM(OFFSET(R213,,,,EconLT))</f>
        <v>#N/A</v>
      </c>
    </row>
    <row r="212" spans="2:57" s="10" customFormat="1" ht="14.25" hidden="1" customHeight="1" outlineLevel="1" x14ac:dyDescent="0.25">
      <c r="B212" s="7"/>
      <c r="C212" s="49"/>
      <c r="D212" s="7" t="s">
        <v>12</v>
      </c>
      <c r="E212" s="7"/>
      <c r="F212" s="7"/>
      <c r="G212" s="7"/>
      <c r="H212" s="7"/>
      <c r="I212" s="7"/>
      <c r="J212" s="7"/>
      <c r="K212" s="7"/>
      <c r="M212" s="8" t="s">
        <v>5</v>
      </c>
      <c r="N212" s="8" t="s">
        <v>13</v>
      </c>
      <c r="O212" s="35" t="e">
        <f ca="1">+IF(ROUND(O211-NPV(DRate,OFFSET(R131,,,,EconLT)),0)=0,"OK","ERROR")</f>
        <v>#N/A</v>
      </c>
      <c r="P212" s="93"/>
    </row>
    <row r="213" spans="2:57" s="43" customFormat="1" ht="12.75" hidden="1" customHeight="1" outlineLevel="1" x14ac:dyDescent="0.25">
      <c r="D213" s="43" t="s">
        <v>89</v>
      </c>
      <c r="L213" s="29"/>
      <c r="M213" s="29" t="s">
        <v>5</v>
      </c>
      <c r="N213" s="29" t="s">
        <v>57</v>
      </c>
      <c r="R213" s="36">
        <f t="shared" ref="R213:BE213" si="115">+R131/R200</f>
        <v>0</v>
      </c>
      <c r="S213" s="36" t="e">
        <f t="shared" si="115"/>
        <v>#N/A</v>
      </c>
      <c r="T213" s="36" t="e">
        <f t="shared" si="115"/>
        <v>#N/A</v>
      </c>
      <c r="U213" s="36" t="e">
        <f t="shared" si="115"/>
        <v>#N/A</v>
      </c>
      <c r="V213" s="36" t="e">
        <f t="shared" si="115"/>
        <v>#N/A</v>
      </c>
      <c r="W213" s="36" t="e">
        <f t="shared" si="115"/>
        <v>#N/A</v>
      </c>
      <c r="X213" s="36" t="e">
        <f t="shared" si="115"/>
        <v>#N/A</v>
      </c>
      <c r="Y213" s="36" t="e">
        <f t="shared" si="115"/>
        <v>#N/A</v>
      </c>
      <c r="Z213" s="36" t="e">
        <f t="shared" si="115"/>
        <v>#N/A</v>
      </c>
      <c r="AA213" s="36" t="e">
        <f t="shared" si="115"/>
        <v>#N/A</v>
      </c>
      <c r="AB213" s="36" t="e">
        <f t="shared" si="115"/>
        <v>#N/A</v>
      </c>
      <c r="AC213" s="36" t="e">
        <f t="shared" si="115"/>
        <v>#N/A</v>
      </c>
      <c r="AD213" s="36" t="e">
        <f t="shared" si="115"/>
        <v>#N/A</v>
      </c>
      <c r="AE213" s="36" t="e">
        <f t="shared" si="115"/>
        <v>#N/A</v>
      </c>
      <c r="AF213" s="36" t="e">
        <f t="shared" si="115"/>
        <v>#N/A</v>
      </c>
      <c r="AG213" s="36" t="e">
        <f t="shared" si="115"/>
        <v>#N/A</v>
      </c>
      <c r="AH213" s="36" t="e">
        <f t="shared" si="115"/>
        <v>#N/A</v>
      </c>
      <c r="AI213" s="36" t="e">
        <f t="shared" si="115"/>
        <v>#N/A</v>
      </c>
      <c r="AJ213" s="36" t="e">
        <f t="shared" si="115"/>
        <v>#N/A</v>
      </c>
      <c r="AK213" s="36" t="e">
        <f t="shared" si="115"/>
        <v>#N/A</v>
      </c>
      <c r="AL213" s="36" t="e">
        <f t="shared" si="115"/>
        <v>#N/A</v>
      </c>
      <c r="AM213" s="36" t="e">
        <f t="shared" si="115"/>
        <v>#N/A</v>
      </c>
      <c r="AN213" s="36" t="e">
        <f t="shared" si="115"/>
        <v>#N/A</v>
      </c>
      <c r="AO213" s="36" t="e">
        <f t="shared" si="115"/>
        <v>#N/A</v>
      </c>
      <c r="AP213" s="36" t="e">
        <f t="shared" si="115"/>
        <v>#N/A</v>
      </c>
      <c r="AQ213" s="36" t="e">
        <f t="shared" si="115"/>
        <v>#N/A</v>
      </c>
      <c r="AR213" s="36" t="e">
        <f t="shared" si="115"/>
        <v>#N/A</v>
      </c>
      <c r="AS213" s="36" t="e">
        <f t="shared" si="115"/>
        <v>#N/A</v>
      </c>
      <c r="AT213" s="36" t="e">
        <f t="shared" si="115"/>
        <v>#N/A</v>
      </c>
      <c r="AU213" s="36" t="e">
        <f t="shared" si="115"/>
        <v>#N/A</v>
      </c>
      <c r="AV213" s="36" t="e">
        <f t="shared" si="115"/>
        <v>#N/A</v>
      </c>
      <c r="AW213" s="36" t="e">
        <f t="shared" si="115"/>
        <v>#N/A</v>
      </c>
      <c r="AX213" s="36" t="e">
        <f t="shared" si="115"/>
        <v>#N/A</v>
      </c>
      <c r="AY213" s="36" t="e">
        <f t="shared" si="115"/>
        <v>#N/A</v>
      </c>
      <c r="AZ213" s="36" t="e">
        <f t="shared" si="115"/>
        <v>#N/A</v>
      </c>
      <c r="BA213" s="36" t="e">
        <f t="shared" si="115"/>
        <v>#N/A</v>
      </c>
      <c r="BB213" s="36" t="e">
        <f t="shared" si="115"/>
        <v>#N/A</v>
      </c>
      <c r="BC213" s="36" t="e">
        <f t="shared" si="115"/>
        <v>#N/A</v>
      </c>
      <c r="BD213" s="36" t="e">
        <f t="shared" si="115"/>
        <v>#N/A</v>
      </c>
      <c r="BE213" s="36" t="e">
        <f t="shared" si="115"/>
        <v>#N/A</v>
      </c>
    </row>
    <row r="214" spans="2:57" s="10" customFormat="1" ht="14.25" hidden="1" customHeight="1" outlineLevel="1" x14ac:dyDescent="0.25">
      <c r="B214" s="7"/>
      <c r="C214" s="49" t="s">
        <v>113</v>
      </c>
      <c r="D214" s="7"/>
      <c r="E214" s="7"/>
      <c r="F214" s="13"/>
      <c r="G214" s="13"/>
      <c r="H214" s="13"/>
      <c r="I214" s="13"/>
      <c r="J214" s="13"/>
      <c r="K214" s="13"/>
      <c r="L214" s="12"/>
      <c r="M214" s="20" t="s">
        <v>5</v>
      </c>
      <c r="N214" s="20" t="s">
        <v>23</v>
      </c>
      <c r="O214" s="22" t="e">
        <f ca="1">+SUM(OFFSET(R216,,,,EconLT))</f>
        <v>#N/A</v>
      </c>
    </row>
    <row r="215" spans="2:57" s="10" customFormat="1" ht="14.25" hidden="1" customHeight="1" outlineLevel="1" x14ac:dyDescent="0.25">
      <c r="B215" s="7"/>
      <c r="C215" s="49"/>
      <c r="D215" s="7" t="s">
        <v>12</v>
      </c>
      <c r="E215" s="7"/>
      <c r="F215" s="7"/>
      <c r="G215" s="7"/>
      <c r="H215" s="7"/>
      <c r="I215" s="7"/>
      <c r="J215" s="7"/>
      <c r="K215" s="7"/>
      <c r="M215" s="8" t="s">
        <v>5</v>
      </c>
      <c r="N215" s="8" t="s">
        <v>13</v>
      </c>
      <c r="O215" s="35" t="e">
        <f ca="1">+IF(ROUND(O214-NPV(DRate,OFFSET(R158,,,,EconLT)),0)=0,"OK","ERROR")</f>
        <v>#N/A</v>
      </c>
      <c r="P215" s="93"/>
    </row>
    <row r="216" spans="2:57" s="43" customFormat="1" ht="12.75" hidden="1" customHeight="1" outlineLevel="1" x14ac:dyDescent="0.25">
      <c r="D216" s="43" t="s">
        <v>116</v>
      </c>
      <c r="L216" s="29"/>
      <c r="M216" s="29" t="s">
        <v>5</v>
      </c>
      <c r="N216" s="29" t="s">
        <v>57</v>
      </c>
      <c r="R216" s="36">
        <f t="shared" ref="R216:BE216" si="116">+R158/R200</f>
        <v>0</v>
      </c>
      <c r="S216" s="36" t="e">
        <f t="shared" si="116"/>
        <v>#N/A</v>
      </c>
      <c r="T216" s="36" t="e">
        <f t="shared" si="116"/>
        <v>#N/A</v>
      </c>
      <c r="U216" s="36" t="e">
        <f t="shared" si="116"/>
        <v>#N/A</v>
      </c>
      <c r="V216" s="36" t="e">
        <f t="shared" si="116"/>
        <v>#N/A</v>
      </c>
      <c r="W216" s="36" t="e">
        <f t="shared" si="116"/>
        <v>#N/A</v>
      </c>
      <c r="X216" s="36" t="e">
        <f t="shared" si="116"/>
        <v>#N/A</v>
      </c>
      <c r="Y216" s="36" t="e">
        <f t="shared" si="116"/>
        <v>#N/A</v>
      </c>
      <c r="Z216" s="36" t="e">
        <f t="shared" si="116"/>
        <v>#N/A</v>
      </c>
      <c r="AA216" s="36" t="e">
        <f t="shared" si="116"/>
        <v>#N/A</v>
      </c>
      <c r="AB216" s="36" t="e">
        <f t="shared" si="116"/>
        <v>#N/A</v>
      </c>
      <c r="AC216" s="36" t="e">
        <f t="shared" si="116"/>
        <v>#N/A</v>
      </c>
      <c r="AD216" s="36" t="e">
        <f t="shared" si="116"/>
        <v>#N/A</v>
      </c>
      <c r="AE216" s="36" t="e">
        <f t="shared" si="116"/>
        <v>#N/A</v>
      </c>
      <c r="AF216" s="36" t="e">
        <f t="shared" si="116"/>
        <v>#N/A</v>
      </c>
      <c r="AG216" s="36" t="e">
        <f t="shared" si="116"/>
        <v>#N/A</v>
      </c>
      <c r="AH216" s="36" t="e">
        <f t="shared" si="116"/>
        <v>#N/A</v>
      </c>
      <c r="AI216" s="36" t="e">
        <f t="shared" si="116"/>
        <v>#N/A</v>
      </c>
      <c r="AJ216" s="36" t="e">
        <f t="shared" si="116"/>
        <v>#N/A</v>
      </c>
      <c r="AK216" s="36" t="e">
        <f t="shared" si="116"/>
        <v>#N/A</v>
      </c>
      <c r="AL216" s="36" t="e">
        <f t="shared" si="116"/>
        <v>#N/A</v>
      </c>
      <c r="AM216" s="36" t="e">
        <f t="shared" si="116"/>
        <v>#N/A</v>
      </c>
      <c r="AN216" s="36" t="e">
        <f t="shared" si="116"/>
        <v>#N/A</v>
      </c>
      <c r="AO216" s="36" t="e">
        <f t="shared" si="116"/>
        <v>#N/A</v>
      </c>
      <c r="AP216" s="36" t="e">
        <f t="shared" si="116"/>
        <v>#N/A</v>
      </c>
      <c r="AQ216" s="36" t="e">
        <f t="shared" si="116"/>
        <v>#N/A</v>
      </c>
      <c r="AR216" s="36" t="e">
        <f t="shared" si="116"/>
        <v>#N/A</v>
      </c>
      <c r="AS216" s="36" t="e">
        <f t="shared" si="116"/>
        <v>#N/A</v>
      </c>
      <c r="AT216" s="36" t="e">
        <f t="shared" si="116"/>
        <v>#N/A</v>
      </c>
      <c r="AU216" s="36" t="e">
        <f t="shared" si="116"/>
        <v>#N/A</v>
      </c>
      <c r="AV216" s="36" t="e">
        <f t="shared" si="116"/>
        <v>#N/A</v>
      </c>
      <c r="AW216" s="36" t="e">
        <f t="shared" si="116"/>
        <v>#N/A</v>
      </c>
      <c r="AX216" s="36" t="e">
        <f t="shared" si="116"/>
        <v>#N/A</v>
      </c>
      <c r="AY216" s="36" t="e">
        <f t="shared" si="116"/>
        <v>#N/A</v>
      </c>
      <c r="AZ216" s="36" t="e">
        <f t="shared" si="116"/>
        <v>#N/A</v>
      </c>
      <c r="BA216" s="36" t="e">
        <f t="shared" si="116"/>
        <v>#N/A</v>
      </c>
      <c r="BB216" s="36" t="e">
        <f t="shared" si="116"/>
        <v>#N/A</v>
      </c>
      <c r="BC216" s="36" t="e">
        <f t="shared" si="116"/>
        <v>#N/A</v>
      </c>
      <c r="BD216" s="36" t="e">
        <f t="shared" si="116"/>
        <v>#N/A</v>
      </c>
      <c r="BE216" s="36" t="e">
        <f t="shared" si="116"/>
        <v>#N/A</v>
      </c>
    </row>
    <row r="217" spans="2:57" s="10" customFormat="1" ht="14.25" hidden="1" customHeight="1" outlineLevel="1" x14ac:dyDescent="0.25">
      <c r="C217" s="49" t="s">
        <v>90</v>
      </c>
      <c r="F217" s="12"/>
      <c r="G217" s="12"/>
      <c r="H217" s="12"/>
      <c r="I217" s="12"/>
      <c r="J217" s="12"/>
      <c r="K217" s="12"/>
      <c r="L217" s="12"/>
      <c r="M217" s="20" t="s">
        <v>5</v>
      </c>
      <c r="N217" s="20" t="s">
        <v>23</v>
      </c>
      <c r="O217" s="22" t="e">
        <f ca="1">+SUM(OFFSET(R218,,,,EconLT))</f>
        <v>#REF!</v>
      </c>
    </row>
    <row r="218" spans="2:57" s="43" customFormat="1" ht="12.75" hidden="1" customHeight="1" outlineLevel="1" x14ac:dyDescent="0.25">
      <c r="D218" s="43" t="s">
        <v>91</v>
      </c>
      <c r="L218" s="29"/>
      <c r="M218" s="29" t="s">
        <v>5</v>
      </c>
      <c r="N218" s="29" t="s">
        <v>23</v>
      </c>
      <c r="R218" s="36">
        <f t="shared" ref="R218:BE218" ca="1" si="117">+R169/R200</f>
        <v>0</v>
      </c>
      <c r="S218" s="36">
        <f t="shared" ca="1" si="117"/>
        <v>0</v>
      </c>
      <c r="T218" s="36">
        <f t="shared" ca="1" si="117"/>
        <v>0</v>
      </c>
      <c r="U218" s="36">
        <f t="shared" ca="1" si="117"/>
        <v>0</v>
      </c>
      <c r="V218" s="36">
        <f t="shared" ca="1" si="117"/>
        <v>0</v>
      </c>
      <c r="W218" s="36">
        <f t="shared" ca="1" si="117"/>
        <v>0</v>
      </c>
      <c r="X218" s="36">
        <f t="shared" ca="1" si="117"/>
        <v>0</v>
      </c>
      <c r="Y218" s="36">
        <f t="shared" ca="1" si="117"/>
        <v>0</v>
      </c>
      <c r="Z218" s="36">
        <f t="shared" ca="1" si="117"/>
        <v>0</v>
      </c>
      <c r="AA218" s="36">
        <f t="shared" ca="1" si="117"/>
        <v>0</v>
      </c>
      <c r="AB218" s="36">
        <f t="shared" ca="1" si="117"/>
        <v>0</v>
      </c>
      <c r="AC218" s="36">
        <f t="shared" ca="1" si="117"/>
        <v>0</v>
      </c>
      <c r="AD218" s="36">
        <f t="shared" ca="1" si="117"/>
        <v>0</v>
      </c>
      <c r="AE218" s="36">
        <f t="shared" ca="1" si="117"/>
        <v>0</v>
      </c>
      <c r="AF218" s="36">
        <f t="shared" ca="1" si="117"/>
        <v>0</v>
      </c>
      <c r="AG218" s="36">
        <f t="shared" ca="1" si="117"/>
        <v>0</v>
      </c>
      <c r="AH218" s="36">
        <f t="shared" ca="1" si="117"/>
        <v>0</v>
      </c>
      <c r="AI218" s="36">
        <f t="shared" ca="1" si="117"/>
        <v>0</v>
      </c>
      <c r="AJ218" s="36">
        <f t="shared" ca="1" si="117"/>
        <v>0</v>
      </c>
      <c r="AK218" s="36" t="e">
        <f t="shared" ca="1" si="117"/>
        <v>#REF!</v>
      </c>
      <c r="AL218" s="36">
        <f t="shared" ca="1" si="117"/>
        <v>0</v>
      </c>
      <c r="AM218" s="36">
        <f t="shared" ca="1" si="117"/>
        <v>0</v>
      </c>
      <c r="AN218" s="36">
        <f t="shared" ca="1" si="117"/>
        <v>0</v>
      </c>
      <c r="AO218" s="36">
        <f t="shared" ca="1" si="117"/>
        <v>0</v>
      </c>
      <c r="AP218" s="36">
        <f t="shared" ca="1" si="117"/>
        <v>0</v>
      </c>
      <c r="AQ218" s="36">
        <f t="shared" ca="1" si="117"/>
        <v>0</v>
      </c>
      <c r="AR218" s="36">
        <f t="shared" ca="1" si="117"/>
        <v>0</v>
      </c>
      <c r="AS218" s="36">
        <f t="shared" ca="1" si="117"/>
        <v>0</v>
      </c>
      <c r="AT218" s="36">
        <f t="shared" ca="1" si="117"/>
        <v>0</v>
      </c>
      <c r="AU218" s="36">
        <f t="shared" ca="1" si="117"/>
        <v>0</v>
      </c>
      <c r="AV218" s="36">
        <f t="shared" ca="1" si="117"/>
        <v>0</v>
      </c>
      <c r="AW218" s="36">
        <f t="shared" ca="1" si="117"/>
        <v>0</v>
      </c>
      <c r="AX218" s="36">
        <f t="shared" ca="1" si="117"/>
        <v>0</v>
      </c>
      <c r="AY218" s="36">
        <f t="shared" ca="1" si="117"/>
        <v>0</v>
      </c>
      <c r="AZ218" s="36">
        <f t="shared" ca="1" si="117"/>
        <v>0</v>
      </c>
      <c r="BA218" s="36">
        <f t="shared" ca="1" si="117"/>
        <v>0</v>
      </c>
      <c r="BB218" s="36">
        <f t="shared" ca="1" si="117"/>
        <v>0</v>
      </c>
      <c r="BC218" s="36">
        <f t="shared" ca="1" si="117"/>
        <v>0</v>
      </c>
      <c r="BD218" s="36">
        <f t="shared" ca="1" si="117"/>
        <v>0</v>
      </c>
      <c r="BE218" s="36">
        <f t="shared" ca="1" si="117"/>
        <v>0</v>
      </c>
    </row>
    <row r="219" spans="2:57" s="10" customFormat="1" ht="14.25" hidden="1" customHeight="1" outlineLevel="1" thickBot="1" x14ac:dyDescent="0.3">
      <c r="F219" s="12"/>
      <c r="G219" s="12"/>
      <c r="H219" s="12"/>
      <c r="I219" s="12"/>
      <c r="J219" s="12"/>
      <c r="K219" s="12"/>
      <c r="L219" s="12"/>
      <c r="M219" s="20"/>
      <c r="N219" s="20"/>
      <c r="O219" s="22"/>
    </row>
    <row r="220" spans="2:57" s="79" customFormat="1" ht="14.25" hidden="1" customHeight="1" outlineLevel="1" thickTop="1" thickBot="1" x14ac:dyDescent="0.3">
      <c r="B220" s="24" t="s">
        <v>97</v>
      </c>
      <c r="L220" s="80"/>
      <c r="M220" s="25" t="s">
        <v>5</v>
      </c>
      <c r="N220" s="25" t="s">
        <v>117</v>
      </c>
      <c r="O220" s="269" t="e">
        <f ca="1">100*O221</f>
        <v>#N/A</v>
      </c>
    </row>
    <row r="221" spans="2:57" s="7" customFormat="1" ht="14.25" hidden="1" customHeight="1" outlineLevel="1" thickTop="1" x14ac:dyDescent="0.25">
      <c r="B221" s="7" t="s">
        <v>97</v>
      </c>
      <c r="L221" s="6"/>
      <c r="M221" s="8" t="s">
        <v>5</v>
      </c>
      <c r="N221" s="8" t="s">
        <v>44</v>
      </c>
      <c r="O221" s="98" t="e">
        <f ca="1">+SUM($O$223:$O$227)/$O$222</f>
        <v>#N/A</v>
      </c>
    </row>
    <row r="222" spans="2:57" hidden="1" outlineLevel="1" x14ac:dyDescent="0.2">
      <c r="C222" s="49" t="s">
        <v>21</v>
      </c>
      <c r="D222" s="7"/>
      <c r="E222" s="7"/>
      <c r="F222" s="7"/>
      <c r="G222" s="7"/>
      <c r="H222" s="7"/>
      <c r="I222" s="7"/>
      <c r="J222" s="7"/>
      <c r="K222" s="7"/>
      <c r="L222" s="10"/>
      <c r="M222" s="20" t="s">
        <v>5</v>
      </c>
      <c r="N222" s="20" t="s">
        <v>26</v>
      </c>
      <c r="O222" s="22">
        <f ca="1">+SUM(OFFSET(R223,,,,EconLT))</f>
        <v>0</v>
      </c>
    </row>
    <row r="223" spans="2:57" s="43" customFormat="1" ht="12.75" hidden="1" customHeight="1" outlineLevel="1" x14ac:dyDescent="0.25">
      <c r="D223" s="43" t="s">
        <v>87</v>
      </c>
      <c r="L223" s="29"/>
      <c r="M223" s="29" t="s">
        <v>5</v>
      </c>
      <c r="N223" s="29" t="s">
        <v>58</v>
      </c>
      <c r="R223" s="36">
        <f t="shared" ref="R223:BE223" si="118">+R181/R200</f>
        <v>0</v>
      </c>
      <c r="S223" s="36">
        <f t="shared" si="118"/>
        <v>0</v>
      </c>
      <c r="T223" s="36">
        <f t="shared" si="118"/>
        <v>0</v>
      </c>
      <c r="U223" s="36">
        <f t="shared" si="118"/>
        <v>0</v>
      </c>
      <c r="V223" s="36">
        <f t="shared" si="118"/>
        <v>0</v>
      </c>
      <c r="W223" s="36">
        <f t="shared" si="118"/>
        <v>0</v>
      </c>
      <c r="X223" s="36">
        <f t="shared" si="118"/>
        <v>0</v>
      </c>
      <c r="Y223" s="36">
        <f t="shared" si="118"/>
        <v>0</v>
      </c>
      <c r="Z223" s="36">
        <f t="shared" si="118"/>
        <v>0</v>
      </c>
      <c r="AA223" s="36">
        <f t="shared" si="118"/>
        <v>0</v>
      </c>
      <c r="AB223" s="36">
        <f t="shared" si="118"/>
        <v>0</v>
      </c>
      <c r="AC223" s="36">
        <f t="shared" si="118"/>
        <v>0</v>
      </c>
      <c r="AD223" s="36">
        <f t="shared" si="118"/>
        <v>0</v>
      </c>
      <c r="AE223" s="36">
        <f t="shared" si="118"/>
        <v>0</v>
      </c>
      <c r="AF223" s="36">
        <f t="shared" si="118"/>
        <v>0</v>
      </c>
      <c r="AG223" s="36">
        <f t="shared" si="118"/>
        <v>0</v>
      </c>
      <c r="AH223" s="36">
        <f t="shared" si="118"/>
        <v>0</v>
      </c>
      <c r="AI223" s="36">
        <f t="shared" si="118"/>
        <v>0</v>
      </c>
      <c r="AJ223" s="36">
        <f t="shared" si="118"/>
        <v>0</v>
      </c>
      <c r="AK223" s="36">
        <f t="shared" si="118"/>
        <v>0</v>
      </c>
      <c r="AL223" s="36">
        <f t="shared" si="118"/>
        <v>0</v>
      </c>
      <c r="AM223" s="36">
        <f t="shared" si="118"/>
        <v>0</v>
      </c>
      <c r="AN223" s="36">
        <f t="shared" si="118"/>
        <v>0</v>
      </c>
      <c r="AO223" s="36">
        <f t="shared" si="118"/>
        <v>0</v>
      </c>
      <c r="AP223" s="36">
        <f t="shared" si="118"/>
        <v>0</v>
      </c>
      <c r="AQ223" s="36">
        <f t="shared" si="118"/>
        <v>0</v>
      </c>
      <c r="AR223" s="36">
        <f t="shared" si="118"/>
        <v>0</v>
      </c>
      <c r="AS223" s="36">
        <f t="shared" si="118"/>
        <v>0</v>
      </c>
      <c r="AT223" s="36">
        <f t="shared" si="118"/>
        <v>0</v>
      </c>
      <c r="AU223" s="36">
        <f t="shared" si="118"/>
        <v>0</v>
      </c>
      <c r="AV223" s="36">
        <f t="shared" si="118"/>
        <v>0</v>
      </c>
      <c r="AW223" s="36">
        <f t="shared" si="118"/>
        <v>0</v>
      </c>
      <c r="AX223" s="36">
        <f t="shared" si="118"/>
        <v>0</v>
      </c>
      <c r="AY223" s="36">
        <f t="shared" si="118"/>
        <v>0</v>
      </c>
      <c r="AZ223" s="36">
        <f t="shared" si="118"/>
        <v>0</v>
      </c>
      <c r="BA223" s="36">
        <f t="shared" si="118"/>
        <v>0</v>
      </c>
      <c r="BB223" s="36">
        <f t="shared" si="118"/>
        <v>0</v>
      </c>
      <c r="BC223" s="36">
        <f t="shared" si="118"/>
        <v>0</v>
      </c>
      <c r="BD223" s="36">
        <f t="shared" si="118"/>
        <v>0</v>
      </c>
      <c r="BE223" s="36">
        <f t="shared" si="118"/>
        <v>0</v>
      </c>
    </row>
    <row r="224" spans="2:57" hidden="1" outlineLevel="1" x14ac:dyDescent="0.2">
      <c r="C224" s="49" t="s">
        <v>84</v>
      </c>
      <c r="D224" s="7"/>
      <c r="E224" s="7"/>
      <c r="F224" s="13"/>
      <c r="G224" s="13"/>
      <c r="H224" s="13"/>
      <c r="I224" s="13"/>
      <c r="J224" s="13"/>
      <c r="K224" s="13"/>
      <c r="L224" s="12"/>
      <c r="M224" s="20" t="s">
        <v>5</v>
      </c>
      <c r="N224" s="20" t="s">
        <v>23</v>
      </c>
      <c r="O224" s="22" t="e">
        <f ca="1">+SUM(OFFSET(R226,,,,EconLT))</f>
        <v>#N/A</v>
      </c>
    </row>
    <row r="225" spans="2:57" s="10" customFormat="1" ht="14.25" hidden="1" customHeight="1" outlineLevel="1" x14ac:dyDescent="0.25">
      <c r="B225" s="7"/>
      <c r="C225" s="49"/>
      <c r="D225" s="7" t="s">
        <v>12</v>
      </c>
      <c r="E225" s="7"/>
      <c r="F225" s="7"/>
      <c r="G225" s="7"/>
      <c r="H225" s="7"/>
      <c r="I225" s="7"/>
      <c r="J225" s="7"/>
      <c r="K225" s="7"/>
      <c r="M225" s="8" t="s">
        <v>5</v>
      </c>
      <c r="N225" s="8" t="s">
        <v>13</v>
      </c>
      <c r="O225" s="35" t="e">
        <f ca="1">+IF(ROUND(O224-NPV(DRate,OFFSET(R183,,,,EconLT)),0)=0,"OK","ERROR")</f>
        <v>#N/A</v>
      </c>
      <c r="P225" s="93"/>
    </row>
    <row r="226" spans="2:57" s="43" customFormat="1" ht="12.75" hidden="1" customHeight="1" outlineLevel="1" x14ac:dyDescent="0.25">
      <c r="D226" s="43" t="s">
        <v>89</v>
      </c>
      <c r="L226" s="29"/>
      <c r="M226" s="29" t="s">
        <v>5</v>
      </c>
      <c r="N226" s="29" t="s">
        <v>57</v>
      </c>
      <c r="R226" s="36">
        <f t="shared" ref="R226:BE226" si="119">+R183/R200</f>
        <v>0</v>
      </c>
      <c r="S226" s="36" t="e">
        <f t="shared" si="119"/>
        <v>#N/A</v>
      </c>
      <c r="T226" s="36" t="e">
        <f t="shared" si="119"/>
        <v>#N/A</v>
      </c>
      <c r="U226" s="36" t="e">
        <f t="shared" si="119"/>
        <v>#N/A</v>
      </c>
      <c r="V226" s="36" t="e">
        <f t="shared" si="119"/>
        <v>#N/A</v>
      </c>
      <c r="W226" s="36" t="e">
        <f t="shared" si="119"/>
        <v>#N/A</v>
      </c>
      <c r="X226" s="36" t="e">
        <f t="shared" si="119"/>
        <v>#N/A</v>
      </c>
      <c r="Y226" s="36" t="e">
        <f t="shared" si="119"/>
        <v>#N/A</v>
      </c>
      <c r="Z226" s="36" t="e">
        <f t="shared" si="119"/>
        <v>#N/A</v>
      </c>
      <c r="AA226" s="36" t="e">
        <f t="shared" si="119"/>
        <v>#N/A</v>
      </c>
      <c r="AB226" s="36" t="e">
        <f t="shared" si="119"/>
        <v>#N/A</v>
      </c>
      <c r="AC226" s="36" t="e">
        <f t="shared" si="119"/>
        <v>#N/A</v>
      </c>
      <c r="AD226" s="36" t="e">
        <f t="shared" si="119"/>
        <v>#N/A</v>
      </c>
      <c r="AE226" s="36" t="e">
        <f t="shared" si="119"/>
        <v>#N/A</v>
      </c>
      <c r="AF226" s="36" t="e">
        <f t="shared" si="119"/>
        <v>#N/A</v>
      </c>
      <c r="AG226" s="36" t="e">
        <f t="shared" si="119"/>
        <v>#N/A</v>
      </c>
      <c r="AH226" s="36" t="e">
        <f t="shared" si="119"/>
        <v>#N/A</v>
      </c>
      <c r="AI226" s="36" t="e">
        <f t="shared" si="119"/>
        <v>#N/A</v>
      </c>
      <c r="AJ226" s="36" t="e">
        <f t="shared" si="119"/>
        <v>#N/A</v>
      </c>
      <c r="AK226" s="36" t="e">
        <f t="shared" si="119"/>
        <v>#N/A</v>
      </c>
      <c r="AL226" s="36" t="e">
        <f t="shared" si="119"/>
        <v>#N/A</v>
      </c>
      <c r="AM226" s="36" t="e">
        <f t="shared" si="119"/>
        <v>#N/A</v>
      </c>
      <c r="AN226" s="36" t="e">
        <f t="shared" si="119"/>
        <v>#N/A</v>
      </c>
      <c r="AO226" s="36" t="e">
        <f t="shared" si="119"/>
        <v>#N/A</v>
      </c>
      <c r="AP226" s="36" t="e">
        <f t="shared" si="119"/>
        <v>#N/A</v>
      </c>
      <c r="AQ226" s="36" t="e">
        <f t="shared" si="119"/>
        <v>#N/A</v>
      </c>
      <c r="AR226" s="36" t="e">
        <f t="shared" si="119"/>
        <v>#N/A</v>
      </c>
      <c r="AS226" s="36" t="e">
        <f t="shared" si="119"/>
        <v>#N/A</v>
      </c>
      <c r="AT226" s="36" t="e">
        <f t="shared" si="119"/>
        <v>#N/A</v>
      </c>
      <c r="AU226" s="36" t="e">
        <f t="shared" si="119"/>
        <v>#N/A</v>
      </c>
      <c r="AV226" s="36" t="e">
        <f t="shared" si="119"/>
        <v>#N/A</v>
      </c>
      <c r="AW226" s="36" t="e">
        <f t="shared" si="119"/>
        <v>#N/A</v>
      </c>
      <c r="AX226" s="36" t="e">
        <f t="shared" si="119"/>
        <v>#N/A</v>
      </c>
      <c r="AY226" s="36" t="e">
        <f t="shared" si="119"/>
        <v>#N/A</v>
      </c>
      <c r="AZ226" s="36" t="e">
        <f t="shared" si="119"/>
        <v>#N/A</v>
      </c>
      <c r="BA226" s="36" t="e">
        <f t="shared" si="119"/>
        <v>#N/A</v>
      </c>
      <c r="BB226" s="36" t="e">
        <f t="shared" si="119"/>
        <v>#N/A</v>
      </c>
      <c r="BC226" s="36" t="e">
        <f t="shared" si="119"/>
        <v>#N/A</v>
      </c>
      <c r="BD226" s="36" t="e">
        <f t="shared" si="119"/>
        <v>#N/A</v>
      </c>
      <c r="BE226" s="36" t="e">
        <f t="shared" si="119"/>
        <v>#N/A</v>
      </c>
    </row>
    <row r="227" spans="2:57" hidden="1" outlineLevel="1" x14ac:dyDescent="0.2">
      <c r="C227" s="49" t="s">
        <v>113</v>
      </c>
      <c r="D227" s="7"/>
      <c r="E227" s="7"/>
      <c r="F227" s="13"/>
      <c r="G227" s="13"/>
      <c r="H227" s="13"/>
      <c r="I227" s="13"/>
      <c r="J227" s="13"/>
      <c r="K227" s="13"/>
      <c r="L227" s="12"/>
      <c r="M227" s="20" t="s">
        <v>5</v>
      </c>
      <c r="N227" s="20" t="s">
        <v>23</v>
      </c>
      <c r="O227" s="22" t="e">
        <f ca="1">+SUM(OFFSET(R229,,,,EconLT))</f>
        <v>#N/A</v>
      </c>
    </row>
    <row r="228" spans="2:57" s="10" customFormat="1" ht="14.25" hidden="1" customHeight="1" outlineLevel="1" x14ac:dyDescent="0.25">
      <c r="B228" s="7"/>
      <c r="C228" s="49"/>
      <c r="D228" s="7" t="s">
        <v>12</v>
      </c>
      <c r="E228" s="7"/>
      <c r="F228" s="7"/>
      <c r="G228" s="7"/>
      <c r="H228" s="7"/>
      <c r="I228" s="7"/>
      <c r="J228" s="7"/>
      <c r="K228" s="7"/>
      <c r="M228" s="8" t="s">
        <v>5</v>
      </c>
      <c r="N228" s="8" t="s">
        <v>13</v>
      </c>
      <c r="O228" s="35" t="e">
        <f ca="1">+IF(ROUND(O227-NPV(DRate,OFFSET(R193,,,,EconLT)),0)=0,"OK","ERROR")</f>
        <v>#N/A</v>
      </c>
      <c r="P228" s="93"/>
    </row>
    <row r="229" spans="2:57" s="43" customFormat="1" ht="12.75" hidden="1" customHeight="1" outlineLevel="1" x14ac:dyDescent="0.25">
      <c r="D229" s="43" t="s">
        <v>116</v>
      </c>
      <c r="L229" s="29"/>
      <c r="M229" s="29" t="s">
        <v>5</v>
      </c>
      <c r="N229" s="29" t="s">
        <v>57</v>
      </c>
      <c r="R229" s="36">
        <f t="shared" ref="R229:BE229" si="120">+R193/R200</f>
        <v>0</v>
      </c>
      <c r="S229" s="36" t="e">
        <f t="shared" si="120"/>
        <v>#N/A</v>
      </c>
      <c r="T229" s="36" t="e">
        <f t="shared" si="120"/>
        <v>#N/A</v>
      </c>
      <c r="U229" s="36" t="e">
        <f t="shared" si="120"/>
        <v>#N/A</v>
      </c>
      <c r="V229" s="36" t="e">
        <f t="shared" si="120"/>
        <v>#N/A</v>
      </c>
      <c r="W229" s="36" t="e">
        <f t="shared" si="120"/>
        <v>#N/A</v>
      </c>
      <c r="X229" s="36" t="e">
        <f t="shared" si="120"/>
        <v>#N/A</v>
      </c>
      <c r="Y229" s="36" t="e">
        <f t="shared" si="120"/>
        <v>#N/A</v>
      </c>
      <c r="Z229" s="36" t="e">
        <f t="shared" si="120"/>
        <v>#N/A</v>
      </c>
      <c r="AA229" s="36" t="e">
        <f t="shared" si="120"/>
        <v>#N/A</v>
      </c>
      <c r="AB229" s="36" t="e">
        <f t="shared" si="120"/>
        <v>#N/A</v>
      </c>
      <c r="AC229" s="36" t="e">
        <f t="shared" si="120"/>
        <v>#N/A</v>
      </c>
      <c r="AD229" s="36" t="e">
        <f t="shared" si="120"/>
        <v>#N/A</v>
      </c>
      <c r="AE229" s="36" t="e">
        <f t="shared" si="120"/>
        <v>#N/A</v>
      </c>
      <c r="AF229" s="36" t="e">
        <f t="shared" si="120"/>
        <v>#N/A</v>
      </c>
      <c r="AG229" s="36" t="e">
        <f t="shared" si="120"/>
        <v>#N/A</v>
      </c>
      <c r="AH229" s="36" t="e">
        <f t="shared" si="120"/>
        <v>#N/A</v>
      </c>
      <c r="AI229" s="36" t="e">
        <f t="shared" si="120"/>
        <v>#N/A</v>
      </c>
      <c r="AJ229" s="36" t="e">
        <f t="shared" si="120"/>
        <v>#N/A</v>
      </c>
      <c r="AK229" s="36" t="e">
        <f t="shared" si="120"/>
        <v>#N/A</v>
      </c>
      <c r="AL229" s="36" t="e">
        <f t="shared" si="120"/>
        <v>#N/A</v>
      </c>
      <c r="AM229" s="36" t="e">
        <f t="shared" si="120"/>
        <v>#N/A</v>
      </c>
      <c r="AN229" s="36" t="e">
        <f t="shared" si="120"/>
        <v>#N/A</v>
      </c>
      <c r="AO229" s="36" t="e">
        <f t="shared" si="120"/>
        <v>#N/A</v>
      </c>
      <c r="AP229" s="36" t="e">
        <f t="shared" si="120"/>
        <v>#N/A</v>
      </c>
      <c r="AQ229" s="36" t="e">
        <f t="shared" si="120"/>
        <v>#N/A</v>
      </c>
      <c r="AR229" s="36" t="e">
        <f t="shared" si="120"/>
        <v>#N/A</v>
      </c>
      <c r="AS229" s="36" t="e">
        <f t="shared" si="120"/>
        <v>#N/A</v>
      </c>
      <c r="AT229" s="36" t="e">
        <f t="shared" si="120"/>
        <v>#N/A</v>
      </c>
      <c r="AU229" s="36" t="e">
        <f t="shared" si="120"/>
        <v>#N/A</v>
      </c>
      <c r="AV229" s="36" t="e">
        <f t="shared" si="120"/>
        <v>#N/A</v>
      </c>
      <c r="AW229" s="36" t="e">
        <f t="shared" si="120"/>
        <v>#N/A</v>
      </c>
      <c r="AX229" s="36" t="e">
        <f t="shared" si="120"/>
        <v>#N/A</v>
      </c>
      <c r="AY229" s="36" t="e">
        <f t="shared" si="120"/>
        <v>#N/A</v>
      </c>
      <c r="AZ229" s="36" t="e">
        <f t="shared" si="120"/>
        <v>#N/A</v>
      </c>
      <c r="BA229" s="36" t="e">
        <f t="shared" si="120"/>
        <v>#N/A</v>
      </c>
      <c r="BB229" s="36" t="e">
        <f t="shared" si="120"/>
        <v>#N/A</v>
      </c>
      <c r="BC229" s="36" t="e">
        <f t="shared" si="120"/>
        <v>#N/A</v>
      </c>
      <c r="BD229" s="36" t="e">
        <f t="shared" si="120"/>
        <v>#N/A</v>
      </c>
      <c r="BE229" s="36" t="e">
        <f t="shared" si="120"/>
        <v>#N/A</v>
      </c>
    </row>
    <row r="230" spans="2:57" s="43" customFormat="1" ht="12.75" hidden="1" customHeight="1" outlineLevel="1" x14ac:dyDescent="0.25">
      <c r="L230" s="29"/>
      <c r="M230" s="29"/>
      <c r="N230" s="29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</row>
    <row r="231" spans="2:57" hidden="1" outlineLevel="1" x14ac:dyDescent="0.2">
      <c r="B231" s="2" t="s">
        <v>379</v>
      </c>
      <c r="M231" s="42" t="s">
        <v>7</v>
      </c>
      <c r="N231" s="42" t="s">
        <v>8</v>
      </c>
      <c r="O231" s="141" t="e">
        <f>+$O$106</f>
        <v>#DIV/0!</v>
      </c>
    </row>
    <row r="232" spans="2:57" collapsed="1" x14ac:dyDescent="0.2"/>
    <row r="240" spans="2:57" ht="13.5" hidden="1" outlineLevel="1" thickBot="1" x14ac:dyDescent="0.25"/>
    <row r="241" spans="1:57" s="79" customFormat="1" ht="14.25" hidden="1" customHeight="1" outlineLevel="1" thickTop="1" thickBot="1" x14ac:dyDescent="0.3">
      <c r="B241" s="24" t="s">
        <v>99</v>
      </c>
      <c r="L241" s="80"/>
      <c r="M241" s="25" t="s">
        <v>5</v>
      </c>
      <c r="N241" s="25" t="s">
        <v>23</v>
      </c>
      <c r="O241" s="73" t="e">
        <f ca="1">+O245-O243</f>
        <v>#N/A</v>
      </c>
    </row>
    <row r="242" spans="1:57" s="79" customFormat="1" ht="14.25" hidden="1" customHeight="1" outlineLevel="1" thickTop="1" thickBot="1" x14ac:dyDescent="0.3">
      <c r="B242" s="24" t="s">
        <v>321</v>
      </c>
      <c r="L242" s="80"/>
      <c r="M242" s="25" t="s">
        <v>5</v>
      </c>
      <c r="N242" s="25" t="s">
        <v>23</v>
      </c>
      <c r="O242" s="73" t="e">
        <f ca="1">+O245-O244</f>
        <v>#N/A</v>
      </c>
    </row>
    <row r="243" spans="1:57" ht="13.5" hidden="1" outlineLevel="1" thickTop="1" x14ac:dyDescent="0.2">
      <c r="C243" s="10" t="s">
        <v>382</v>
      </c>
      <c r="F243" s="42"/>
      <c r="G243" s="42"/>
      <c r="H243" s="42"/>
      <c r="I243" s="42"/>
      <c r="J243" s="42"/>
      <c r="K243" s="42"/>
      <c r="L243" s="42"/>
      <c r="M243" s="42" t="s">
        <v>5</v>
      </c>
      <c r="N243" s="42" t="s">
        <v>23</v>
      </c>
      <c r="O243" s="77" t="e">
        <f ca="1">+(O209+O211+O214)*O231</f>
        <v>#N/A</v>
      </c>
    </row>
    <row r="244" spans="1:57" hidden="1" outlineLevel="1" x14ac:dyDescent="0.2">
      <c r="C244" s="10" t="s">
        <v>383</v>
      </c>
      <c r="F244" s="42"/>
      <c r="G244" s="42"/>
      <c r="H244" s="42"/>
      <c r="I244" s="42"/>
      <c r="J244" s="42"/>
      <c r="K244" s="42"/>
      <c r="L244" s="42"/>
      <c r="M244" s="42" t="s">
        <v>5</v>
      </c>
      <c r="N244" s="42" t="s">
        <v>23</v>
      </c>
      <c r="O244" s="77" t="e">
        <f ca="1">+(O209+O211+O214+O217)*O231</f>
        <v>#N/A</v>
      </c>
    </row>
    <row r="245" spans="1:57" hidden="1" outlineLevel="1" x14ac:dyDescent="0.2">
      <c r="C245" s="10" t="s">
        <v>98</v>
      </c>
      <c r="F245" s="42"/>
      <c r="G245" s="42"/>
      <c r="H245" s="42"/>
      <c r="I245" s="42"/>
      <c r="J245" s="42"/>
      <c r="K245" s="42"/>
      <c r="L245" s="42"/>
      <c r="M245" s="42" t="s">
        <v>5</v>
      </c>
      <c r="N245" s="42" t="s">
        <v>23</v>
      </c>
      <c r="O245" s="77" t="e">
        <f ca="1">+O224+O227</f>
        <v>#N/A</v>
      </c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</row>
    <row r="246" spans="1:57" ht="13.5" hidden="1" outlineLevel="1" thickBot="1" x14ac:dyDescent="0.25"/>
    <row r="247" spans="1:57" s="79" customFormat="1" ht="14.25" hidden="1" customHeight="1" outlineLevel="1" thickTop="1" thickBot="1" x14ac:dyDescent="0.3">
      <c r="B247" s="24" t="s">
        <v>103</v>
      </c>
      <c r="L247" s="80"/>
      <c r="M247" s="25" t="s">
        <v>5</v>
      </c>
      <c r="N247" s="25" t="s">
        <v>8</v>
      </c>
      <c r="O247" s="85" t="e">
        <f ca="1">+IRR(OFFSET(Q249,,,,EconLT+1))</f>
        <v>#VALUE!</v>
      </c>
    </row>
    <row r="248" spans="1:57" s="79" customFormat="1" ht="14.25" hidden="1" customHeight="1" outlineLevel="1" thickTop="1" thickBot="1" x14ac:dyDescent="0.3">
      <c r="B248" s="24" t="s">
        <v>326</v>
      </c>
      <c r="L248" s="80"/>
      <c r="M248" s="25" t="s">
        <v>5</v>
      </c>
      <c r="N248" s="25" t="s">
        <v>8</v>
      </c>
      <c r="O248" s="85" t="e">
        <f ca="1">+IRR(OFFSET(Q250,,,,EconLT+1))</f>
        <v>#VALUE!</v>
      </c>
    </row>
    <row r="249" spans="1:57" s="42" customFormat="1" ht="13.5" hidden="1" outlineLevel="1" thickTop="1" x14ac:dyDescent="0.25">
      <c r="A249" s="101"/>
      <c r="B249" s="101"/>
      <c r="C249" s="101" t="s">
        <v>402</v>
      </c>
      <c r="D249" s="101"/>
      <c r="E249" s="101"/>
      <c r="F249" s="101"/>
      <c r="G249" s="101"/>
      <c r="H249" s="101"/>
      <c r="I249" s="101"/>
      <c r="J249" s="101"/>
      <c r="K249" s="101"/>
      <c r="L249" s="101"/>
      <c r="M249" s="42" t="s">
        <v>5</v>
      </c>
      <c r="N249" s="42" t="s">
        <v>57</v>
      </c>
      <c r="Q249" s="77" t="e">
        <f>-R118*O231</f>
        <v>#DIV/0!</v>
      </c>
      <c r="R249" s="36" t="e">
        <f t="shared" ref="R249:BE249" si="121">+R193+R183-(R158+R131)*$O$231</f>
        <v>#DIV/0!</v>
      </c>
      <c r="S249" s="36" t="e">
        <f t="shared" si="121"/>
        <v>#N/A</v>
      </c>
      <c r="T249" s="36" t="e">
        <f t="shared" si="121"/>
        <v>#N/A</v>
      </c>
      <c r="U249" s="36" t="e">
        <f t="shared" si="121"/>
        <v>#N/A</v>
      </c>
      <c r="V249" s="36" t="e">
        <f t="shared" si="121"/>
        <v>#N/A</v>
      </c>
      <c r="W249" s="36" t="e">
        <f t="shared" si="121"/>
        <v>#N/A</v>
      </c>
      <c r="X249" s="36" t="e">
        <f t="shared" si="121"/>
        <v>#N/A</v>
      </c>
      <c r="Y249" s="36" t="e">
        <f t="shared" si="121"/>
        <v>#N/A</v>
      </c>
      <c r="Z249" s="36" t="e">
        <f t="shared" si="121"/>
        <v>#N/A</v>
      </c>
      <c r="AA249" s="36" t="e">
        <f t="shared" si="121"/>
        <v>#N/A</v>
      </c>
      <c r="AB249" s="36" t="e">
        <f t="shared" si="121"/>
        <v>#N/A</v>
      </c>
      <c r="AC249" s="36" t="e">
        <f t="shared" si="121"/>
        <v>#N/A</v>
      </c>
      <c r="AD249" s="36" t="e">
        <f t="shared" si="121"/>
        <v>#N/A</v>
      </c>
      <c r="AE249" s="36" t="e">
        <f t="shared" si="121"/>
        <v>#N/A</v>
      </c>
      <c r="AF249" s="36" t="e">
        <f t="shared" si="121"/>
        <v>#N/A</v>
      </c>
      <c r="AG249" s="36" t="e">
        <f t="shared" si="121"/>
        <v>#N/A</v>
      </c>
      <c r="AH249" s="36" t="e">
        <f t="shared" si="121"/>
        <v>#N/A</v>
      </c>
      <c r="AI249" s="36" t="e">
        <f t="shared" si="121"/>
        <v>#N/A</v>
      </c>
      <c r="AJ249" s="36" t="e">
        <f t="shared" si="121"/>
        <v>#N/A</v>
      </c>
      <c r="AK249" s="36" t="e">
        <f t="shared" si="121"/>
        <v>#N/A</v>
      </c>
      <c r="AL249" s="36" t="e">
        <f t="shared" si="121"/>
        <v>#N/A</v>
      </c>
      <c r="AM249" s="36" t="e">
        <f t="shared" si="121"/>
        <v>#N/A</v>
      </c>
      <c r="AN249" s="36" t="e">
        <f t="shared" si="121"/>
        <v>#N/A</v>
      </c>
      <c r="AO249" s="36" t="e">
        <f t="shared" si="121"/>
        <v>#N/A</v>
      </c>
      <c r="AP249" s="36" t="e">
        <f t="shared" si="121"/>
        <v>#N/A</v>
      </c>
      <c r="AQ249" s="36" t="e">
        <f t="shared" si="121"/>
        <v>#N/A</v>
      </c>
      <c r="AR249" s="36" t="e">
        <f t="shared" si="121"/>
        <v>#N/A</v>
      </c>
      <c r="AS249" s="36" t="e">
        <f t="shared" si="121"/>
        <v>#N/A</v>
      </c>
      <c r="AT249" s="36" t="e">
        <f t="shared" si="121"/>
        <v>#N/A</v>
      </c>
      <c r="AU249" s="36" t="e">
        <f t="shared" si="121"/>
        <v>#N/A</v>
      </c>
      <c r="AV249" s="36" t="e">
        <f t="shared" si="121"/>
        <v>#N/A</v>
      </c>
      <c r="AW249" s="36" t="e">
        <f t="shared" si="121"/>
        <v>#N/A</v>
      </c>
      <c r="AX249" s="36" t="e">
        <f t="shared" si="121"/>
        <v>#N/A</v>
      </c>
      <c r="AY249" s="36" t="e">
        <f t="shared" si="121"/>
        <v>#N/A</v>
      </c>
      <c r="AZ249" s="36" t="e">
        <f t="shared" si="121"/>
        <v>#N/A</v>
      </c>
      <c r="BA249" s="36" t="e">
        <f t="shared" si="121"/>
        <v>#N/A</v>
      </c>
      <c r="BB249" s="36" t="e">
        <f t="shared" si="121"/>
        <v>#N/A</v>
      </c>
      <c r="BC249" s="36" t="e">
        <f t="shared" si="121"/>
        <v>#N/A</v>
      </c>
      <c r="BD249" s="36" t="e">
        <f t="shared" si="121"/>
        <v>#N/A</v>
      </c>
      <c r="BE249" s="36" t="e">
        <f t="shared" si="121"/>
        <v>#N/A</v>
      </c>
    </row>
    <row r="250" spans="1:57" s="42" customFormat="1" hidden="1" outlineLevel="1" x14ac:dyDescent="0.25">
      <c r="A250" s="101"/>
      <c r="B250" s="101"/>
      <c r="C250" s="101" t="s">
        <v>403</v>
      </c>
      <c r="D250" s="101"/>
      <c r="E250" s="101"/>
      <c r="F250" s="101"/>
      <c r="G250" s="101"/>
      <c r="H250" s="101"/>
      <c r="I250" s="101"/>
      <c r="J250" s="101"/>
      <c r="K250" s="101"/>
      <c r="L250" s="101"/>
      <c r="M250" s="42" t="s">
        <v>5</v>
      </c>
      <c r="N250" s="42" t="s">
        <v>57</v>
      </c>
      <c r="Q250" s="77" t="e">
        <f>-R118*O231</f>
        <v>#DIV/0!</v>
      </c>
      <c r="R250" s="36" t="e">
        <f t="shared" ref="R250:BE250" ca="1" si="122">+R193+R183-(R158+R169+R131)*$O$231</f>
        <v>#DIV/0!</v>
      </c>
      <c r="S250" s="36" t="e">
        <f t="shared" ca="1" si="122"/>
        <v>#N/A</v>
      </c>
      <c r="T250" s="36" t="e">
        <f t="shared" ca="1" si="122"/>
        <v>#N/A</v>
      </c>
      <c r="U250" s="36" t="e">
        <f t="shared" ca="1" si="122"/>
        <v>#N/A</v>
      </c>
      <c r="V250" s="36" t="e">
        <f t="shared" ca="1" si="122"/>
        <v>#N/A</v>
      </c>
      <c r="W250" s="36" t="e">
        <f t="shared" ca="1" si="122"/>
        <v>#N/A</v>
      </c>
      <c r="X250" s="36" t="e">
        <f t="shared" ca="1" si="122"/>
        <v>#N/A</v>
      </c>
      <c r="Y250" s="36" t="e">
        <f t="shared" ca="1" si="122"/>
        <v>#N/A</v>
      </c>
      <c r="Z250" s="36" t="e">
        <f t="shared" ca="1" si="122"/>
        <v>#N/A</v>
      </c>
      <c r="AA250" s="36" t="e">
        <f t="shared" ca="1" si="122"/>
        <v>#N/A</v>
      </c>
      <c r="AB250" s="36" t="e">
        <f t="shared" ca="1" si="122"/>
        <v>#N/A</v>
      </c>
      <c r="AC250" s="36" t="e">
        <f t="shared" ca="1" si="122"/>
        <v>#N/A</v>
      </c>
      <c r="AD250" s="36" t="e">
        <f t="shared" ca="1" si="122"/>
        <v>#N/A</v>
      </c>
      <c r="AE250" s="36" t="e">
        <f t="shared" ca="1" si="122"/>
        <v>#N/A</v>
      </c>
      <c r="AF250" s="36" t="e">
        <f t="shared" ca="1" si="122"/>
        <v>#N/A</v>
      </c>
      <c r="AG250" s="36" t="e">
        <f t="shared" ca="1" si="122"/>
        <v>#N/A</v>
      </c>
      <c r="AH250" s="36" t="e">
        <f t="shared" ca="1" si="122"/>
        <v>#N/A</v>
      </c>
      <c r="AI250" s="36" t="e">
        <f t="shared" ca="1" si="122"/>
        <v>#N/A</v>
      </c>
      <c r="AJ250" s="36" t="e">
        <f t="shared" ca="1" si="122"/>
        <v>#N/A</v>
      </c>
      <c r="AK250" s="36" t="e">
        <f t="shared" ca="1" si="122"/>
        <v>#N/A</v>
      </c>
      <c r="AL250" s="36" t="e">
        <f t="shared" ca="1" si="122"/>
        <v>#N/A</v>
      </c>
      <c r="AM250" s="36" t="e">
        <f t="shared" ca="1" si="122"/>
        <v>#N/A</v>
      </c>
      <c r="AN250" s="36" t="e">
        <f t="shared" ca="1" si="122"/>
        <v>#N/A</v>
      </c>
      <c r="AO250" s="36" t="e">
        <f t="shared" ca="1" si="122"/>
        <v>#N/A</v>
      </c>
      <c r="AP250" s="36" t="e">
        <f t="shared" ca="1" si="122"/>
        <v>#N/A</v>
      </c>
      <c r="AQ250" s="36" t="e">
        <f t="shared" ca="1" si="122"/>
        <v>#N/A</v>
      </c>
      <c r="AR250" s="36" t="e">
        <f t="shared" ca="1" si="122"/>
        <v>#N/A</v>
      </c>
      <c r="AS250" s="36" t="e">
        <f t="shared" ca="1" si="122"/>
        <v>#N/A</v>
      </c>
      <c r="AT250" s="36" t="e">
        <f t="shared" ca="1" si="122"/>
        <v>#N/A</v>
      </c>
      <c r="AU250" s="36" t="e">
        <f t="shared" ca="1" si="122"/>
        <v>#N/A</v>
      </c>
      <c r="AV250" s="36" t="e">
        <f t="shared" ca="1" si="122"/>
        <v>#N/A</v>
      </c>
      <c r="AW250" s="36" t="e">
        <f t="shared" ca="1" si="122"/>
        <v>#N/A</v>
      </c>
      <c r="AX250" s="36" t="e">
        <f t="shared" ca="1" si="122"/>
        <v>#N/A</v>
      </c>
      <c r="AY250" s="36" t="e">
        <f t="shared" ca="1" si="122"/>
        <v>#N/A</v>
      </c>
      <c r="AZ250" s="36" t="e">
        <f t="shared" ca="1" si="122"/>
        <v>#N/A</v>
      </c>
      <c r="BA250" s="36" t="e">
        <f t="shared" ca="1" si="122"/>
        <v>#N/A</v>
      </c>
      <c r="BB250" s="36" t="e">
        <f t="shared" ca="1" si="122"/>
        <v>#N/A</v>
      </c>
      <c r="BC250" s="36" t="e">
        <f t="shared" ca="1" si="122"/>
        <v>#N/A</v>
      </c>
      <c r="BD250" s="36" t="e">
        <f t="shared" ca="1" si="122"/>
        <v>#N/A</v>
      </c>
      <c r="BE250" s="36" t="e">
        <f t="shared" ca="1" si="122"/>
        <v>#N/A</v>
      </c>
    </row>
    <row r="251" spans="1:57" ht="13.5" hidden="1" outlineLevel="1" thickBot="1" x14ac:dyDescent="0.25"/>
    <row r="252" spans="1:57" s="79" customFormat="1" ht="14.25" hidden="1" customHeight="1" outlineLevel="1" thickTop="1" thickBot="1" x14ac:dyDescent="0.3">
      <c r="B252" s="24" t="s">
        <v>387</v>
      </c>
      <c r="L252" s="80"/>
      <c r="M252" s="25" t="s">
        <v>5</v>
      </c>
      <c r="N252" s="25" t="s">
        <v>132</v>
      </c>
      <c r="O252" s="104" t="e">
        <f ca="1">+SUM(OFFSET(R253,,,,EconLT))/1000</f>
        <v>#DIV/0!</v>
      </c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</row>
    <row r="253" spans="1:57" s="7" customFormat="1" ht="14.25" hidden="1" customHeight="1" outlineLevel="1" thickTop="1" x14ac:dyDescent="0.25">
      <c r="B253" s="13"/>
      <c r="C253" s="7" t="s">
        <v>55</v>
      </c>
      <c r="L253" s="6"/>
      <c r="M253" s="31" t="s">
        <v>5</v>
      </c>
      <c r="N253" s="31" t="s">
        <v>131</v>
      </c>
      <c r="O253" s="102"/>
      <c r="R253" s="35" t="e">
        <f>+R256-R254</f>
        <v>#DIV/0!</v>
      </c>
      <c r="S253" s="35" t="e">
        <f t="shared" ref="S253:BE253" si="123">+S256-S254</f>
        <v>#DIV/0!</v>
      </c>
      <c r="T253" s="35" t="e">
        <f t="shared" si="123"/>
        <v>#DIV/0!</v>
      </c>
      <c r="U253" s="35" t="e">
        <f t="shared" si="123"/>
        <v>#DIV/0!</v>
      </c>
      <c r="V253" s="35" t="e">
        <f t="shared" si="123"/>
        <v>#DIV/0!</v>
      </c>
      <c r="W253" s="35" t="e">
        <f t="shared" si="123"/>
        <v>#DIV/0!</v>
      </c>
      <c r="X253" s="35" t="e">
        <f t="shared" si="123"/>
        <v>#DIV/0!</v>
      </c>
      <c r="Y253" s="35" t="e">
        <f t="shared" si="123"/>
        <v>#DIV/0!</v>
      </c>
      <c r="Z253" s="35" t="e">
        <f t="shared" si="123"/>
        <v>#DIV/0!</v>
      </c>
      <c r="AA253" s="35" t="e">
        <f t="shared" si="123"/>
        <v>#DIV/0!</v>
      </c>
      <c r="AB253" s="35" t="e">
        <f t="shared" si="123"/>
        <v>#DIV/0!</v>
      </c>
      <c r="AC253" s="35" t="e">
        <f t="shared" si="123"/>
        <v>#DIV/0!</v>
      </c>
      <c r="AD253" s="35" t="e">
        <f t="shared" si="123"/>
        <v>#DIV/0!</v>
      </c>
      <c r="AE253" s="35" t="e">
        <f t="shared" si="123"/>
        <v>#DIV/0!</v>
      </c>
      <c r="AF253" s="35" t="e">
        <f t="shared" si="123"/>
        <v>#DIV/0!</v>
      </c>
      <c r="AG253" s="35" t="e">
        <f t="shared" si="123"/>
        <v>#DIV/0!</v>
      </c>
      <c r="AH253" s="35" t="e">
        <f t="shared" si="123"/>
        <v>#DIV/0!</v>
      </c>
      <c r="AI253" s="35" t="e">
        <f t="shared" si="123"/>
        <v>#DIV/0!</v>
      </c>
      <c r="AJ253" s="35" t="e">
        <f t="shared" si="123"/>
        <v>#DIV/0!</v>
      </c>
      <c r="AK253" s="35" t="e">
        <f t="shared" si="123"/>
        <v>#DIV/0!</v>
      </c>
      <c r="AL253" s="35" t="e">
        <f t="shared" si="123"/>
        <v>#DIV/0!</v>
      </c>
      <c r="AM253" s="35" t="e">
        <f t="shared" si="123"/>
        <v>#DIV/0!</v>
      </c>
      <c r="AN253" s="35" t="e">
        <f t="shared" si="123"/>
        <v>#DIV/0!</v>
      </c>
      <c r="AO253" s="35" t="e">
        <f t="shared" si="123"/>
        <v>#DIV/0!</v>
      </c>
      <c r="AP253" s="35" t="e">
        <f t="shared" si="123"/>
        <v>#DIV/0!</v>
      </c>
      <c r="AQ253" s="35" t="e">
        <f t="shared" si="123"/>
        <v>#DIV/0!</v>
      </c>
      <c r="AR253" s="35" t="e">
        <f t="shared" si="123"/>
        <v>#DIV/0!</v>
      </c>
      <c r="AS253" s="35" t="e">
        <f t="shared" si="123"/>
        <v>#DIV/0!</v>
      </c>
      <c r="AT253" s="35" t="e">
        <f t="shared" si="123"/>
        <v>#DIV/0!</v>
      </c>
      <c r="AU253" s="35" t="e">
        <f t="shared" si="123"/>
        <v>#DIV/0!</v>
      </c>
      <c r="AV253" s="35" t="e">
        <f t="shared" si="123"/>
        <v>#DIV/0!</v>
      </c>
      <c r="AW253" s="35" t="e">
        <f t="shared" si="123"/>
        <v>#DIV/0!</v>
      </c>
      <c r="AX253" s="35" t="e">
        <f t="shared" si="123"/>
        <v>#DIV/0!</v>
      </c>
      <c r="AY253" s="35" t="e">
        <f t="shared" si="123"/>
        <v>#DIV/0!</v>
      </c>
      <c r="AZ253" s="35" t="e">
        <f t="shared" si="123"/>
        <v>#DIV/0!</v>
      </c>
      <c r="BA253" s="35" t="e">
        <f t="shared" si="123"/>
        <v>#DIV/0!</v>
      </c>
      <c r="BB253" s="35" t="e">
        <f t="shared" si="123"/>
        <v>#DIV/0!</v>
      </c>
      <c r="BC253" s="35" t="e">
        <f t="shared" si="123"/>
        <v>#DIV/0!</v>
      </c>
      <c r="BD253" s="35" t="e">
        <f t="shared" si="123"/>
        <v>#DIV/0!</v>
      </c>
      <c r="BE253" s="35" t="e">
        <f t="shared" si="123"/>
        <v>#DIV/0!</v>
      </c>
    </row>
    <row r="254" spans="1:57" s="42" customFormat="1" hidden="1" outlineLevel="1" x14ac:dyDescent="0.2">
      <c r="A254" s="2"/>
      <c r="B254" s="10"/>
      <c r="C254" s="10" t="s">
        <v>308</v>
      </c>
      <c r="D254" s="10"/>
      <c r="E254" s="10"/>
      <c r="F254" s="10"/>
      <c r="G254" s="10"/>
      <c r="H254" s="10"/>
      <c r="I254" s="10"/>
      <c r="J254" s="10"/>
      <c r="K254" s="10"/>
      <c r="L254" s="10"/>
      <c r="M254" s="42" t="s">
        <v>5</v>
      </c>
      <c r="N254" s="42" t="s">
        <v>131</v>
      </c>
      <c r="R254" s="77" t="e">
        <f t="shared" ref="R254:BE254" si="124">+(R99/R138*RenEF+R143*ElecEF)*$O$231</f>
        <v>#DIV/0!</v>
      </c>
      <c r="S254" s="77" t="e">
        <f t="shared" si="124"/>
        <v>#DIV/0!</v>
      </c>
      <c r="T254" s="77" t="e">
        <f t="shared" si="124"/>
        <v>#DIV/0!</v>
      </c>
      <c r="U254" s="77" t="e">
        <f t="shared" si="124"/>
        <v>#DIV/0!</v>
      </c>
      <c r="V254" s="77" t="e">
        <f t="shared" si="124"/>
        <v>#DIV/0!</v>
      </c>
      <c r="W254" s="77" t="e">
        <f t="shared" si="124"/>
        <v>#DIV/0!</v>
      </c>
      <c r="X254" s="77" t="e">
        <f t="shared" si="124"/>
        <v>#DIV/0!</v>
      </c>
      <c r="Y254" s="77" t="e">
        <f t="shared" si="124"/>
        <v>#DIV/0!</v>
      </c>
      <c r="Z254" s="77" t="e">
        <f t="shared" si="124"/>
        <v>#DIV/0!</v>
      </c>
      <c r="AA254" s="77" t="e">
        <f t="shared" si="124"/>
        <v>#DIV/0!</v>
      </c>
      <c r="AB254" s="77" t="e">
        <f t="shared" si="124"/>
        <v>#DIV/0!</v>
      </c>
      <c r="AC254" s="77" t="e">
        <f t="shared" si="124"/>
        <v>#DIV/0!</v>
      </c>
      <c r="AD254" s="77" t="e">
        <f t="shared" si="124"/>
        <v>#DIV/0!</v>
      </c>
      <c r="AE254" s="77" t="e">
        <f t="shared" si="124"/>
        <v>#DIV/0!</v>
      </c>
      <c r="AF254" s="77" t="e">
        <f t="shared" si="124"/>
        <v>#DIV/0!</v>
      </c>
      <c r="AG254" s="77" t="e">
        <f t="shared" si="124"/>
        <v>#DIV/0!</v>
      </c>
      <c r="AH254" s="77" t="e">
        <f t="shared" si="124"/>
        <v>#DIV/0!</v>
      </c>
      <c r="AI254" s="77" t="e">
        <f t="shared" si="124"/>
        <v>#DIV/0!</v>
      </c>
      <c r="AJ254" s="77" t="e">
        <f t="shared" si="124"/>
        <v>#DIV/0!</v>
      </c>
      <c r="AK254" s="77" t="e">
        <f t="shared" si="124"/>
        <v>#DIV/0!</v>
      </c>
      <c r="AL254" s="77" t="e">
        <f t="shared" si="124"/>
        <v>#DIV/0!</v>
      </c>
      <c r="AM254" s="77" t="e">
        <f t="shared" si="124"/>
        <v>#DIV/0!</v>
      </c>
      <c r="AN254" s="77" t="e">
        <f t="shared" si="124"/>
        <v>#DIV/0!</v>
      </c>
      <c r="AO254" s="77" t="e">
        <f t="shared" si="124"/>
        <v>#DIV/0!</v>
      </c>
      <c r="AP254" s="77" t="e">
        <f t="shared" si="124"/>
        <v>#DIV/0!</v>
      </c>
      <c r="AQ254" s="77" t="e">
        <f t="shared" si="124"/>
        <v>#DIV/0!</v>
      </c>
      <c r="AR254" s="77" t="e">
        <f t="shared" si="124"/>
        <v>#DIV/0!</v>
      </c>
      <c r="AS254" s="77" t="e">
        <f t="shared" si="124"/>
        <v>#DIV/0!</v>
      </c>
      <c r="AT254" s="77" t="e">
        <f t="shared" si="124"/>
        <v>#DIV/0!</v>
      </c>
      <c r="AU254" s="77" t="e">
        <f t="shared" si="124"/>
        <v>#DIV/0!</v>
      </c>
      <c r="AV254" s="77" t="e">
        <f t="shared" si="124"/>
        <v>#DIV/0!</v>
      </c>
      <c r="AW254" s="77" t="e">
        <f t="shared" si="124"/>
        <v>#DIV/0!</v>
      </c>
      <c r="AX254" s="77" t="e">
        <f t="shared" si="124"/>
        <v>#DIV/0!</v>
      </c>
      <c r="AY254" s="77" t="e">
        <f t="shared" si="124"/>
        <v>#DIV/0!</v>
      </c>
      <c r="AZ254" s="77" t="e">
        <f t="shared" si="124"/>
        <v>#DIV/0!</v>
      </c>
      <c r="BA254" s="77" t="e">
        <f t="shared" si="124"/>
        <v>#DIV/0!</v>
      </c>
      <c r="BB254" s="77" t="e">
        <f t="shared" si="124"/>
        <v>#DIV/0!</v>
      </c>
      <c r="BC254" s="77" t="e">
        <f t="shared" si="124"/>
        <v>#DIV/0!</v>
      </c>
      <c r="BD254" s="77" t="e">
        <f t="shared" si="124"/>
        <v>#DIV/0!</v>
      </c>
      <c r="BE254" s="77" t="e">
        <f t="shared" si="124"/>
        <v>#DIV/0!</v>
      </c>
    </row>
    <row r="255" spans="1:57" s="42" customFormat="1" hidden="1" outlineLevel="1" x14ac:dyDescent="0.2">
      <c r="A255" s="2"/>
      <c r="B255" s="10"/>
      <c r="C255" s="10" t="s">
        <v>127</v>
      </c>
      <c r="D255" s="10"/>
      <c r="E255" s="10"/>
      <c r="F255" s="10"/>
      <c r="G255" s="10"/>
      <c r="H255" s="10"/>
      <c r="I255" s="10"/>
      <c r="J255" s="10"/>
      <c r="K255" s="10"/>
      <c r="L255" s="10"/>
      <c r="M255" s="42" t="s">
        <v>36</v>
      </c>
      <c r="N255" s="42" t="s">
        <v>128</v>
      </c>
      <c r="O255" s="97" t="e">
        <f>+ElecEF</f>
        <v>#N/A</v>
      </c>
    </row>
    <row r="256" spans="1:57" s="42" customFormat="1" hidden="1" outlineLevel="1" x14ac:dyDescent="0.2">
      <c r="A256" s="2"/>
      <c r="B256" s="10"/>
      <c r="C256" s="10" t="s">
        <v>126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42" t="s">
        <v>5</v>
      </c>
      <c r="N256" s="42" t="s">
        <v>131</v>
      </c>
      <c r="O256" s="100"/>
      <c r="R256" s="77" t="e">
        <f t="shared" ref="R256:BE256" si="125">+R181/R191*VLOOKUP($O$176&amp;" GHG emission factor",$C$73:$O$95,13,0)</f>
        <v>#DIV/0!</v>
      </c>
      <c r="S256" s="77" t="e">
        <f t="shared" si="125"/>
        <v>#DIV/0!</v>
      </c>
      <c r="T256" s="77" t="e">
        <f t="shared" si="125"/>
        <v>#DIV/0!</v>
      </c>
      <c r="U256" s="77" t="e">
        <f t="shared" si="125"/>
        <v>#DIV/0!</v>
      </c>
      <c r="V256" s="77" t="e">
        <f t="shared" si="125"/>
        <v>#DIV/0!</v>
      </c>
      <c r="W256" s="77" t="e">
        <f t="shared" si="125"/>
        <v>#DIV/0!</v>
      </c>
      <c r="X256" s="77" t="e">
        <f t="shared" si="125"/>
        <v>#DIV/0!</v>
      </c>
      <c r="Y256" s="77" t="e">
        <f t="shared" si="125"/>
        <v>#DIV/0!</v>
      </c>
      <c r="Z256" s="77" t="e">
        <f t="shared" si="125"/>
        <v>#DIV/0!</v>
      </c>
      <c r="AA256" s="77" t="e">
        <f t="shared" si="125"/>
        <v>#DIV/0!</v>
      </c>
      <c r="AB256" s="77" t="e">
        <f t="shared" si="125"/>
        <v>#DIV/0!</v>
      </c>
      <c r="AC256" s="77" t="e">
        <f t="shared" si="125"/>
        <v>#DIV/0!</v>
      </c>
      <c r="AD256" s="77" t="e">
        <f t="shared" si="125"/>
        <v>#DIV/0!</v>
      </c>
      <c r="AE256" s="77" t="e">
        <f t="shared" si="125"/>
        <v>#DIV/0!</v>
      </c>
      <c r="AF256" s="77" t="e">
        <f t="shared" si="125"/>
        <v>#DIV/0!</v>
      </c>
      <c r="AG256" s="77" t="e">
        <f t="shared" si="125"/>
        <v>#DIV/0!</v>
      </c>
      <c r="AH256" s="77" t="e">
        <f t="shared" si="125"/>
        <v>#DIV/0!</v>
      </c>
      <c r="AI256" s="77" t="e">
        <f t="shared" si="125"/>
        <v>#DIV/0!</v>
      </c>
      <c r="AJ256" s="77" t="e">
        <f t="shared" si="125"/>
        <v>#DIV/0!</v>
      </c>
      <c r="AK256" s="77" t="e">
        <f t="shared" si="125"/>
        <v>#DIV/0!</v>
      </c>
      <c r="AL256" s="77" t="e">
        <f t="shared" si="125"/>
        <v>#DIV/0!</v>
      </c>
      <c r="AM256" s="77" t="e">
        <f t="shared" si="125"/>
        <v>#DIV/0!</v>
      </c>
      <c r="AN256" s="77" t="e">
        <f t="shared" si="125"/>
        <v>#DIV/0!</v>
      </c>
      <c r="AO256" s="77" t="e">
        <f t="shared" si="125"/>
        <v>#DIV/0!</v>
      </c>
      <c r="AP256" s="77" t="e">
        <f t="shared" si="125"/>
        <v>#DIV/0!</v>
      </c>
      <c r="AQ256" s="77" t="e">
        <f t="shared" si="125"/>
        <v>#DIV/0!</v>
      </c>
      <c r="AR256" s="77" t="e">
        <f t="shared" si="125"/>
        <v>#DIV/0!</v>
      </c>
      <c r="AS256" s="77" t="e">
        <f t="shared" si="125"/>
        <v>#DIV/0!</v>
      </c>
      <c r="AT256" s="77" t="e">
        <f t="shared" si="125"/>
        <v>#DIV/0!</v>
      </c>
      <c r="AU256" s="77" t="e">
        <f t="shared" si="125"/>
        <v>#DIV/0!</v>
      </c>
      <c r="AV256" s="77" t="e">
        <f t="shared" si="125"/>
        <v>#DIV/0!</v>
      </c>
      <c r="AW256" s="77" t="e">
        <f t="shared" si="125"/>
        <v>#DIV/0!</v>
      </c>
      <c r="AX256" s="77" t="e">
        <f t="shared" si="125"/>
        <v>#DIV/0!</v>
      </c>
      <c r="AY256" s="77" t="e">
        <f t="shared" si="125"/>
        <v>#DIV/0!</v>
      </c>
      <c r="AZ256" s="77" t="e">
        <f t="shared" si="125"/>
        <v>#DIV/0!</v>
      </c>
      <c r="BA256" s="77" t="e">
        <f t="shared" si="125"/>
        <v>#DIV/0!</v>
      </c>
      <c r="BB256" s="77" t="e">
        <f t="shared" si="125"/>
        <v>#DIV/0!</v>
      </c>
      <c r="BC256" s="77" t="e">
        <f t="shared" si="125"/>
        <v>#DIV/0!</v>
      </c>
      <c r="BD256" s="77" t="e">
        <f t="shared" si="125"/>
        <v>#DIV/0!</v>
      </c>
      <c r="BE256" s="77" t="e">
        <f t="shared" si="125"/>
        <v>#DIV/0!</v>
      </c>
    </row>
    <row r="257" spans="1:57" s="42" customFormat="1" ht="13.5" hidden="1" outlineLevel="1" thickBot="1" x14ac:dyDescent="0.25">
      <c r="A257" s="2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O257" s="100"/>
      <c r="R257" s="304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77"/>
      <c r="BD257" s="77"/>
      <c r="BE257" s="77"/>
    </row>
    <row r="258" spans="1:57" s="79" customFormat="1" ht="14.25" hidden="1" customHeight="1" outlineLevel="1" thickTop="1" thickBot="1" x14ac:dyDescent="0.3">
      <c r="B258" s="24" t="s">
        <v>134</v>
      </c>
      <c r="L258" s="80"/>
      <c r="M258" s="25"/>
      <c r="N258" s="25"/>
      <c r="O258" s="10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  <c r="AV258" s="73"/>
      <c r="AW258" s="73"/>
      <c r="AX258" s="73"/>
      <c r="AY258" s="73"/>
      <c r="AZ258" s="73"/>
      <c r="BA258" s="73"/>
      <c r="BB258" s="73"/>
      <c r="BC258" s="73"/>
      <c r="BD258" s="73"/>
      <c r="BE258" s="73"/>
    </row>
    <row r="259" spans="1:57" s="7" customFormat="1" ht="14.25" hidden="1" customHeight="1" outlineLevel="1" thickTop="1" x14ac:dyDescent="0.25">
      <c r="B259" s="13"/>
      <c r="L259" s="6"/>
      <c r="M259" s="20"/>
      <c r="N259" s="20"/>
      <c r="O259" s="105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</row>
    <row r="260" spans="1:57" s="106" customFormat="1" hidden="1" outlineLevel="1" x14ac:dyDescent="0.2">
      <c r="C260" s="243" t="s">
        <v>388</v>
      </c>
      <c r="M260" s="15" t="s">
        <v>5</v>
      </c>
      <c r="N260" s="15" t="s">
        <v>226</v>
      </c>
      <c r="O260" s="71" t="e">
        <f ca="1">+SUM(OFFSET($R$262,,,,EconLT))/1000</f>
        <v>#DIV/0!</v>
      </c>
    </row>
    <row r="261" spans="1:57" s="106" customFormat="1" hidden="1" outlineLevel="1" x14ac:dyDescent="0.2">
      <c r="C261" s="227" t="s">
        <v>277</v>
      </c>
      <c r="M261" s="15" t="s">
        <v>5</v>
      </c>
      <c r="N261" s="15" t="s">
        <v>226</v>
      </c>
      <c r="O261" s="71">
        <f ca="1">+SUM(OFFSET($R$263,,,,EconLT))/1000</f>
        <v>0</v>
      </c>
    </row>
    <row r="262" spans="1:57" hidden="1" outlineLevel="1" x14ac:dyDescent="0.2">
      <c r="D262" s="2" t="s">
        <v>388</v>
      </c>
      <c r="M262" s="42" t="s">
        <v>5</v>
      </c>
      <c r="N262" s="42" t="s">
        <v>133</v>
      </c>
      <c r="R262" s="77" t="e">
        <f>+R143*$O$231+R99/R138*$O$231</f>
        <v>#DIV/0!</v>
      </c>
      <c r="S262" s="77" t="e">
        <f t="shared" ref="S262:BE262" si="126">+S143*$O$231+S99/S138*$O$231</f>
        <v>#DIV/0!</v>
      </c>
      <c r="T262" s="77" t="e">
        <f t="shared" si="126"/>
        <v>#DIV/0!</v>
      </c>
      <c r="U262" s="77" t="e">
        <f t="shared" si="126"/>
        <v>#DIV/0!</v>
      </c>
      <c r="V262" s="77" t="e">
        <f t="shared" si="126"/>
        <v>#DIV/0!</v>
      </c>
      <c r="W262" s="77" t="e">
        <f t="shared" si="126"/>
        <v>#DIV/0!</v>
      </c>
      <c r="X262" s="77" t="e">
        <f t="shared" si="126"/>
        <v>#DIV/0!</v>
      </c>
      <c r="Y262" s="77" t="e">
        <f t="shared" si="126"/>
        <v>#DIV/0!</v>
      </c>
      <c r="Z262" s="77" t="e">
        <f t="shared" si="126"/>
        <v>#DIV/0!</v>
      </c>
      <c r="AA262" s="77" t="e">
        <f t="shared" si="126"/>
        <v>#DIV/0!</v>
      </c>
      <c r="AB262" s="77" t="e">
        <f t="shared" si="126"/>
        <v>#DIV/0!</v>
      </c>
      <c r="AC262" s="77" t="e">
        <f t="shared" si="126"/>
        <v>#DIV/0!</v>
      </c>
      <c r="AD262" s="77" t="e">
        <f t="shared" si="126"/>
        <v>#DIV/0!</v>
      </c>
      <c r="AE262" s="77" t="e">
        <f t="shared" si="126"/>
        <v>#DIV/0!</v>
      </c>
      <c r="AF262" s="77" t="e">
        <f t="shared" si="126"/>
        <v>#DIV/0!</v>
      </c>
      <c r="AG262" s="77" t="e">
        <f t="shared" si="126"/>
        <v>#DIV/0!</v>
      </c>
      <c r="AH262" s="77" t="e">
        <f t="shared" si="126"/>
        <v>#DIV/0!</v>
      </c>
      <c r="AI262" s="77" t="e">
        <f t="shared" si="126"/>
        <v>#DIV/0!</v>
      </c>
      <c r="AJ262" s="77" t="e">
        <f t="shared" si="126"/>
        <v>#DIV/0!</v>
      </c>
      <c r="AK262" s="77" t="e">
        <f t="shared" si="126"/>
        <v>#DIV/0!</v>
      </c>
      <c r="AL262" s="77" t="e">
        <f t="shared" si="126"/>
        <v>#DIV/0!</v>
      </c>
      <c r="AM262" s="77" t="e">
        <f t="shared" si="126"/>
        <v>#DIV/0!</v>
      </c>
      <c r="AN262" s="77" t="e">
        <f t="shared" si="126"/>
        <v>#DIV/0!</v>
      </c>
      <c r="AO262" s="77" t="e">
        <f t="shared" si="126"/>
        <v>#DIV/0!</v>
      </c>
      <c r="AP262" s="77" t="e">
        <f t="shared" si="126"/>
        <v>#DIV/0!</v>
      </c>
      <c r="AQ262" s="77" t="e">
        <f t="shared" si="126"/>
        <v>#DIV/0!</v>
      </c>
      <c r="AR262" s="77" t="e">
        <f t="shared" si="126"/>
        <v>#DIV/0!</v>
      </c>
      <c r="AS262" s="77" t="e">
        <f t="shared" si="126"/>
        <v>#DIV/0!</v>
      </c>
      <c r="AT262" s="77" t="e">
        <f t="shared" si="126"/>
        <v>#DIV/0!</v>
      </c>
      <c r="AU262" s="77" t="e">
        <f t="shared" si="126"/>
        <v>#DIV/0!</v>
      </c>
      <c r="AV262" s="77" t="e">
        <f t="shared" si="126"/>
        <v>#DIV/0!</v>
      </c>
      <c r="AW262" s="77" t="e">
        <f t="shared" si="126"/>
        <v>#DIV/0!</v>
      </c>
      <c r="AX262" s="77" t="e">
        <f t="shared" si="126"/>
        <v>#DIV/0!</v>
      </c>
      <c r="AY262" s="77" t="e">
        <f t="shared" si="126"/>
        <v>#DIV/0!</v>
      </c>
      <c r="AZ262" s="77" t="e">
        <f t="shared" si="126"/>
        <v>#DIV/0!</v>
      </c>
      <c r="BA262" s="77" t="e">
        <f t="shared" si="126"/>
        <v>#DIV/0!</v>
      </c>
      <c r="BB262" s="77" t="e">
        <f t="shared" si="126"/>
        <v>#DIV/0!</v>
      </c>
      <c r="BC262" s="77" t="e">
        <f t="shared" si="126"/>
        <v>#DIV/0!</v>
      </c>
      <c r="BD262" s="77" t="e">
        <f t="shared" si="126"/>
        <v>#DIV/0!</v>
      </c>
      <c r="BE262" s="77" t="e">
        <f t="shared" si="126"/>
        <v>#DIV/0!</v>
      </c>
    </row>
    <row r="263" spans="1:57" hidden="1" outlineLevel="1" x14ac:dyDescent="0.2">
      <c r="D263" s="2" t="s">
        <v>277</v>
      </c>
      <c r="M263" s="42" t="s">
        <v>5</v>
      </c>
      <c r="N263" s="42" t="s">
        <v>133</v>
      </c>
      <c r="R263" s="77">
        <f>+IF($O$176="Electricity",R181/R191,0)</f>
        <v>0</v>
      </c>
      <c r="S263" s="77">
        <f t="shared" ref="S263:BE263" si="127">+IF($O$176="Electricity",S181/S191,0)</f>
        <v>0</v>
      </c>
      <c r="T263" s="77">
        <f t="shared" si="127"/>
        <v>0</v>
      </c>
      <c r="U263" s="77">
        <f t="shared" si="127"/>
        <v>0</v>
      </c>
      <c r="V263" s="77">
        <f t="shared" si="127"/>
        <v>0</v>
      </c>
      <c r="W263" s="77">
        <f t="shared" si="127"/>
        <v>0</v>
      </c>
      <c r="X263" s="77">
        <f t="shared" si="127"/>
        <v>0</v>
      </c>
      <c r="Y263" s="77">
        <f t="shared" si="127"/>
        <v>0</v>
      </c>
      <c r="Z263" s="77">
        <f t="shared" si="127"/>
        <v>0</v>
      </c>
      <c r="AA263" s="77">
        <f t="shared" si="127"/>
        <v>0</v>
      </c>
      <c r="AB263" s="77">
        <f t="shared" si="127"/>
        <v>0</v>
      </c>
      <c r="AC263" s="77">
        <f t="shared" si="127"/>
        <v>0</v>
      </c>
      <c r="AD263" s="77">
        <f t="shared" si="127"/>
        <v>0</v>
      </c>
      <c r="AE263" s="77">
        <f t="shared" si="127"/>
        <v>0</v>
      </c>
      <c r="AF263" s="77">
        <f t="shared" si="127"/>
        <v>0</v>
      </c>
      <c r="AG263" s="77">
        <f t="shared" si="127"/>
        <v>0</v>
      </c>
      <c r="AH263" s="77">
        <f t="shared" si="127"/>
        <v>0</v>
      </c>
      <c r="AI263" s="77">
        <f t="shared" si="127"/>
        <v>0</v>
      </c>
      <c r="AJ263" s="77">
        <f t="shared" si="127"/>
        <v>0</v>
      </c>
      <c r="AK263" s="77">
        <f t="shared" si="127"/>
        <v>0</v>
      </c>
      <c r="AL263" s="77">
        <f t="shared" si="127"/>
        <v>0</v>
      </c>
      <c r="AM263" s="77">
        <f t="shared" si="127"/>
        <v>0</v>
      </c>
      <c r="AN263" s="77">
        <f t="shared" si="127"/>
        <v>0</v>
      </c>
      <c r="AO263" s="77">
        <f t="shared" si="127"/>
        <v>0</v>
      </c>
      <c r="AP263" s="77">
        <f t="shared" si="127"/>
        <v>0</v>
      </c>
      <c r="AQ263" s="77">
        <f t="shared" si="127"/>
        <v>0</v>
      </c>
      <c r="AR263" s="77">
        <f t="shared" si="127"/>
        <v>0</v>
      </c>
      <c r="AS263" s="77">
        <f t="shared" si="127"/>
        <v>0</v>
      </c>
      <c r="AT263" s="77">
        <f t="shared" si="127"/>
        <v>0</v>
      </c>
      <c r="AU263" s="77">
        <f t="shared" si="127"/>
        <v>0</v>
      </c>
      <c r="AV263" s="77">
        <f t="shared" si="127"/>
        <v>0</v>
      </c>
      <c r="AW263" s="77">
        <f t="shared" si="127"/>
        <v>0</v>
      </c>
      <c r="AX263" s="77">
        <f t="shared" si="127"/>
        <v>0</v>
      </c>
      <c r="AY263" s="77">
        <f t="shared" si="127"/>
        <v>0</v>
      </c>
      <c r="AZ263" s="77">
        <f t="shared" si="127"/>
        <v>0</v>
      </c>
      <c r="BA263" s="77">
        <f t="shared" si="127"/>
        <v>0</v>
      </c>
      <c r="BB263" s="77">
        <f t="shared" si="127"/>
        <v>0</v>
      </c>
      <c r="BC263" s="77">
        <f t="shared" si="127"/>
        <v>0</v>
      </c>
      <c r="BD263" s="77">
        <f t="shared" si="127"/>
        <v>0</v>
      </c>
      <c r="BE263" s="77">
        <f t="shared" si="127"/>
        <v>0</v>
      </c>
    </row>
    <row r="264" spans="1:57" hidden="1" outlineLevel="1" x14ac:dyDescent="0.2">
      <c r="M264" s="42"/>
      <c r="N264" s="42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77"/>
      <c r="BD264" s="77"/>
      <c r="BE264" s="77"/>
    </row>
    <row r="265" spans="1:57" s="106" customFormat="1" hidden="1" outlineLevel="1" x14ac:dyDescent="0.2">
      <c r="C265" s="227" t="s">
        <v>278</v>
      </c>
      <c r="M265" s="15" t="s">
        <v>5</v>
      </c>
      <c r="N265" s="15" t="s">
        <v>226</v>
      </c>
      <c r="O265" s="71">
        <f ca="1">SUM(OFFSET($R$267,,,,EconLT))/1000</f>
        <v>0</v>
      </c>
    </row>
    <row r="266" spans="1:57" s="106" customFormat="1" hidden="1" outlineLevel="1" x14ac:dyDescent="0.2">
      <c r="C266" s="227" t="s">
        <v>279</v>
      </c>
      <c r="M266" s="15" t="s">
        <v>5</v>
      </c>
      <c r="N266" s="15" t="s">
        <v>226</v>
      </c>
      <c r="O266" s="71">
        <f ca="1">SUM(OFFSET($R$268,,,,EconLT))/1000</f>
        <v>0</v>
      </c>
    </row>
    <row r="267" spans="1:57" s="32" customFormat="1" hidden="1" outlineLevel="1" x14ac:dyDescent="0.2">
      <c r="C267" s="108"/>
      <c r="D267" s="2" t="s">
        <v>278</v>
      </c>
      <c r="M267" s="42" t="s">
        <v>5</v>
      </c>
      <c r="N267" s="31" t="s">
        <v>26</v>
      </c>
      <c r="O267" s="35"/>
      <c r="R267" s="77">
        <v>0</v>
      </c>
      <c r="S267" s="77">
        <v>0</v>
      </c>
      <c r="T267" s="77">
        <v>0</v>
      </c>
      <c r="U267" s="77">
        <v>0</v>
      </c>
      <c r="V267" s="77">
        <v>0</v>
      </c>
      <c r="W267" s="77">
        <v>0</v>
      </c>
      <c r="X267" s="77">
        <v>0</v>
      </c>
      <c r="Y267" s="77">
        <v>0</v>
      </c>
      <c r="Z267" s="77">
        <v>0</v>
      </c>
      <c r="AA267" s="77">
        <v>0</v>
      </c>
      <c r="AB267" s="77">
        <v>0</v>
      </c>
      <c r="AC267" s="77">
        <v>0</v>
      </c>
      <c r="AD267" s="77">
        <v>0</v>
      </c>
      <c r="AE267" s="77">
        <v>0</v>
      </c>
      <c r="AF267" s="77">
        <v>0</v>
      </c>
      <c r="AG267" s="77">
        <v>0</v>
      </c>
      <c r="AH267" s="77">
        <v>0</v>
      </c>
      <c r="AI267" s="77">
        <v>0</v>
      </c>
      <c r="AJ267" s="77">
        <v>0</v>
      </c>
      <c r="AK267" s="77">
        <v>0</v>
      </c>
      <c r="AL267" s="77">
        <v>0</v>
      </c>
      <c r="AM267" s="77">
        <v>0</v>
      </c>
      <c r="AN267" s="77">
        <v>0</v>
      </c>
      <c r="AO267" s="77">
        <v>0</v>
      </c>
      <c r="AP267" s="77">
        <v>0</v>
      </c>
      <c r="AQ267" s="77">
        <v>0</v>
      </c>
      <c r="AR267" s="77">
        <v>0</v>
      </c>
      <c r="AS267" s="77">
        <v>0</v>
      </c>
      <c r="AT267" s="77">
        <v>0</v>
      </c>
      <c r="AU267" s="77">
        <v>0</v>
      </c>
      <c r="AV267" s="77">
        <v>0</v>
      </c>
      <c r="AW267" s="77">
        <v>0</v>
      </c>
      <c r="AX267" s="77">
        <v>0</v>
      </c>
      <c r="AY267" s="77">
        <v>0</v>
      </c>
      <c r="AZ267" s="77">
        <v>0</v>
      </c>
      <c r="BA267" s="77">
        <v>0</v>
      </c>
      <c r="BB267" s="77">
        <v>0</v>
      </c>
      <c r="BC267" s="77">
        <v>0</v>
      </c>
      <c r="BD267" s="77">
        <v>0</v>
      </c>
      <c r="BE267" s="77">
        <v>0</v>
      </c>
    </row>
    <row r="268" spans="1:57" hidden="1" outlineLevel="1" x14ac:dyDescent="0.2">
      <c r="D268" s="2" t="s">
        <v>279</v>
      </c>
      <c r="M268" s="42" t="s">
        <v>5</v>
      </c>
      <c r="N268" s="42" t="s">
        <v>58</v>
      </c>
      <c r="R268" s="77">
        <f>+IF($O$176="Natural gas",R181/R191,0)</f>
        <v>0</v>
      </c>
      <c r="S268" s="77">
        <f t="shared" ref="S268:BE268" si="128">+IF($O$176="Natural gas",S181/S191,0)</f>
        <v>0</v>
      </c>
      <c r="T268" s="77">
        <f t="shared" si="128"/>
        <v>0</v>
      </c>
      <c r="U268" s="77">
        <f t="shared" si="128"/>
        <v>0</v>
      </c>
      <c r="V268" s="77">
        <f t="shared" si="128"/>
        <v>0</v>
      </c>
      <c r="W268" s="77">
        <f t="shared" si="128"/>
        <v>0</v>
      </c>
      <c r="X268" s="77">
        <f t="shared" si="128"/>
        <v>0</v>
      </c>
      <c r="Y268" s="77">
        <f t="shared" si="128"/>
        <v>0</v>
      </c>
      <c r="Z268" s="77">
        <f t="shared" si="128"/>
        <v>0</v>
      </c>
      <c r="AA268" s="77">
        <f t="shared" si="128"/>
        <v>0</v>
      </c>
      <c r="AB268" s="77">
        <f t="shared" si="128"/>
        <v>0</v>
      </c>
      <c r="AC268" s="77">
        <f t="shared" si="128"/>
        <v>0</v>
      </c>
      <c r="AD268" s="77">
        <f t="shared" si="128"/>
        <v>0</v>
      </c>
      <c r="AE268" s="77">
        <f t="shared" si="128"/>
        <v>0</v>
      </c>
      <c r="AF268" s="77">
        <f t="shared" si="128"/>
        <v>0</v>
      </c>
      <c r="AG268" s="77">
        <f t="shared" si="128"/>
        <v>0</v>
      </c>
      <c r="AH268" s="77">
        <f t="shared" si="128"/>
        <v>0</v>
      </c>
      <c r="AI268" s="77">
        <f t="shared" si="128"/>
        <v>0</v>
      </c>
      <c r="AJ268" s="77">
        <f t="shared" si="128"/>
        <v>0</v>
      </c>
      <c r="AK268" s="77">
        <f t="shared" si="128"/>
        <v>0</v>
      </c>
      <c r="AL268" s="77">
        <f t="shared" si="128"/>
        <v>0</v>
      </c>
      <c r="AM268" s="77">
        <f t="shared" si="128"/>
        <v>0</v>
      </c>
      <c r="AN268" s="77">
        <f t="shared" si="128"/>
        <v>0</v>
      </c>
      <c r="AO268" s="77">
        <f t="shared" si="128"/>
        <v>0</v>
      </c>
      <c r="AP268" s="77">
        <f t="shared" si="128"/>
        <v>0</v>
      </c>
      <c r="AQ268" s="77">
        <f t="shared" si="128"/>
        <v>0</v>
      </c>
      <c r="AR268" s="77">
        <f t="shared" si="128"/>
        <v>0</v>
      </c>
      <c r="AS268" s="77">
        <f t="shared" si="128"/>
        <v>0</v>
      </c>
      <c r="AT268" s="77">
        <f t="shared" si="128"/>
        <v>0</v>
      </c>
      <c r="AU268" s="77">
        <f t="shared" si="128"/>
        <v>0</v>
      </c>
      <c r="AV268" s="77">
        <f t="shared" si="128"/>
        <v>0</v>
      </c>
      <c r="AW268" s="77">
        <f t="shared" si="128"/>
        <v>0</v>
      </c>
      <c r="AX268" s="77">
        <f t="shared" si="128"/>
        <v>0</v>
      </c>
      <c r="AY268" s="77">
        <f t="shared" si="128"/>
        <v>0</v>
      </c>
      <c r="AZ268" s="77">
        <f t="shared" si="128"/>
        <v>0</v>
      </c>
      <c r="BA268" s="77">
        <f t="shared" si="128"/>
        <v>0</v>
      </c>
      <c r="BB268" s="77">
        <f t="shared" si="128"/>
        <v>0</v>
      </c>
      <c r="BC268" s="77">
        <f t="shared" si="128"/>
        <v>0</v>
      </c>
      <c r="BD268" s="77">
        <f t="shared" si="128"/>
        <v>0</v>
      </c>
      <c r="BE268" s="77">
        <f t="shared" si="128"/>
        <v>0</v>
      </c>
    </row>
    <row r="269" spans="1:57" hidden="1" outlineLevel="1" x14ac:dyDescent="0.2">
      <c r="M269" s="42"/>
      <c r="N269" s="42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77"/>
      <c r="AN269" s="77"/>
      <c r="AO269" s="77"/>
      <c r="AP269" s="77"/>
      <c r="AQ269" s="77"/>
      <c r="AR269" s="77"/>
      <c r="AS269" s="77"/>
      <c r="AT269" s="77"/>
      <c r="AU269" s="77"/>
      <c r="AV269" s="77"/>
      <c r="AW269" s="77"/>
      <c r="AX269" s="77"/>
      <c r="AY269" s="77"/>
      <c r="AZ269" s="77"/>
      <c r="BA269" s="77"/>
      <c r="BB269" s="77"/>
      <c r="BC269" s="77"/>
      <c r="BD269" s="77"/>
      <c r="BE269" s="77"/>
    </row>
    <row r="270" spans="1:57" s="106" customFormat="1" hidden="1" outlineLevel="1" x14ac:dyDescent="0.2">
      <c r="C270" s="227" t="s">
        <v>280</v>
      </c>
      <c r="M270" s="15" t="s">
        <v>5</v>
      </c>
      <c r="N270" s="15" t="s">
        <v>226</v>
      </c>
      <c r="O270" s="71">
        <f ca="1">SUM(OFFSET($R$272,,,,EconLT))/1000</f>
        <v>0</v>
      </c>
    </row>
    <row r="271" spans="1:57" s="106" customFormat="1" hidden="1" outlineLevel="1" x14ac:dyDescent="0.2">
      <c r="C271" s="227" t="s">
        <v>281</v>
      </c>
      <c r="M271" s="15" t="s">
        <v>5</v>
      </c>
      <c r="N271" s="15" t="s">
        <v>226</v>
      </c>
      <c r="O271" s="71">
        <f ca="1">SUM(OFFSET($R$273,,,,EconLT))/1000</f>
        <v>0</v>
      </c>
    </row>
    <row r="272" spans="1:57" s="32" customFormat="1" hidden="1" outlineLevel="1" x14ac:dyDescent="0.2">
      <c r="C272" s="108"/>
      <c r="D272" s="2" t="s">
        <v>280</v>
      </c>
      <c r="M272" s="42" t="s">
        <v>5</v>
      </c>
      <c r="N272" s="42" t="s">
        <v>58</v>
      </c>
      <c r="O272" s="35"/>
      <c r="R272" s="77">
        <v>0</v>
      </c>
      <c r="S272" s="77">
        <v>0</v>
      </c>
      <c r="T272" s="77">
        <v>0</v>
      </c>
      <c r="U272" s="77">
        <v>0</v>
      </c>
      <c r="V272" s="77">
        <v>0</v>
      </c>
      <c r="W272" s="77">
        <v>0</v>
      </c>
      <c r="X272" s="77">
        <v>0</v>
      </c>
      <c r="Y272" s="77">
        <v>0</v>
      </c>
      <c r="Z272" s="77">
        <v>0</v>
      </c>
      <c r="AA272" s="77">
        <v>0</v>
      </c>
      <c r="AB272" s="77">
        <v>0</v>
      </c>
      <c r="AC272" s="77">
        <v>0</v>
      </c>
      <c r="AD272" s="77">
        <v>0</v>
      </c>
      <c r="AE272" s="77">
        <v>0</v>
      </c>
      <c r="AF272" s="77">
        <v>0</v>
      </c>
      <c r="AG272" s="77">
        <v>0</v>
      </c>
      <c r="AH272" s="77">
        <v>0</v>
      </c>
      <c r="AI272" s="77">
        <v>0</v>
      </c>
      <c r="AJ272" s="77">
        <v>0</v>
      </c>
      <c r="AK272" s="77">
        <v>0</v>
      </c>
      <c r="AL272" s="77">
        <v>0</v>
      </c>
      <c r="AM272" s="77">
        <v>0</v>
      </c>
      <c r="AN272" s="77">
        <v>0</v>
      </c>
      <c r="AO272" s="77">
        <v>0</v>
      </c>
      <c r="AP272" s="77">
        <v>0</v>
      </c>
      <c r="AQ272" s="77">
        <v>0</v>
      </c>
      <c r="AR272" s="77">
        <v>0</v>
      </c>
      <c r="AS272" s="77">
        <v>0</v>
      </c>
      <c r="AT272" s="77">
        <v>0</v>
      </c>
      <c r="AU272" s="77">
        <v>0</v>
      </c>
      <c r="AV272" s="77">
        <v>0</v>
      </c>
      <c r="AW272" s="77">
        <v>0</v>
      </c>
      <c r="AX272" s="77">
        <v>0</v>
      </c>
      <c r="AY272" s="77">
        <v>0</v>
      </c>
      <c r="AZ272" s="77">
        <v>0</v>
      </c>
      <c r="BA272" s="77">
        <v>0</v>
      </c>
      <c r="BB272" s="77">
        <v>0</v>
      </c>
      <c r="BC272" s="77">
        <v>0</v>
      </c>
      <c r="BD272" s="77">
        <v>0</v>
      </c>
      <c r="BE272" s="77">
        <v>0</v>
      </c>
    </row>
    <row r="273" spans="3:57" hidden="1" outlineLevel="1" x14ac:dyDescent="0.2">
      <c r="D273" s="2" t="s">
        <v>281</v>
      </c>
      <c r="M273" s="42" t="s">
        <v>5</v>
      </c>
      <c r="N273" s="42" t="s">
        <v>58</v>
      </c>
      <c r="R273" s="77">
        <f>+IF($O$176="Oil",R181/R191,0)</f>
        <v>0</v>
      </c>
      <c r="S273" s="77">
        <f t="shared" ref="S273:BE273" si="129">+IF($O$176="Oil",S181/S191,0)</f>
        <v>0</v>
      </c>
      <c r="T273" s="77">
        <f t="shared" si="129"/>
        <v>0</v>
      </c>
      <c r="U273" s="77">
        <f t="shared" si="129"/>
        <v>0</v>
      </c>
      <c r="V273" s="77">
        <f t="shared" si="129"/>
        <v>0</v>
      </c>
      <c r="W273" s="77">
        <f t="shared" si="129"/>
        <v>0</v>
      </c>
      <c r="X273" s="77">
        <f t="shared" si="129"/>
        <v>0</v>
      </c>
      <c r="Y273" s="77">
        <f t="shared" si="129"/>
        <v>0</v>
      </c>
      <c r="Z273" s="77">
        <f t="shared" si="129"/>
        <v>0</v>
      </c>
      <c r="AA273" s="77">
        <f t="shared" si="129"/>
        <v>0</v>
      </c>
      <c r="AB273" s="77">
        <f t="shared" si="129"/>
        <v>0</v>
      </c>
      <c r="AC273" s="77">
        <f t="shared" si="129"/>
        <v>0</v>
      </c>
      <c r="AD273" s="77">
        <f t="shared" si="129"/>
        <v>0</v>
      </c>
      <c r="AE273" s="77">
        <f t="shared" si="129"/>
        <v>0</v>
      </c>
      <c r="AF273" s="77">
        <f t="shared" si="129"/>
        <v>0</v>
      </c>
      <c r="AG273" s="77">
        <f t="shared" si="129"/>
        <v>0</v>
      </c>
      <c r="AH273" s="77">
        <f t="shared" si="129"/>
        <v>0</v>
      </c>
      <c r="AI273" s="77">
        <f t="shared" si="129"/>
        <v>0</v>
      </c>
      <c r="AJ273" s="77">
        <f t="shared" si="129"/>
        <v>0</v>
      </c>
      <c r="AK273" s="77">
        <f t="shared" si="129"/>
        <v>0</v>
      </c>
      <c r="AL273" s="77">
        <f t="shared" si="129"/>
        <v>0</v>
      </c>
      <c r="AM273" s="77">
        <f t="shared" si="129"/>
        <v>0</v>
      </c>
      <c r="AN273" s="77">
        <f t="shared" si="129"/>
        <v>0</v>
      </c>
      <c r="AO273" s="77">
        <f t="shared" si="129"/>
        <v>0</v>
      </c>
      <c r="AP273" s="77">
        <f t="shared" si="129"/>
        <v>0</v>
      </c>
      <c r="AQ273" s="77">
        <f t="shared" si="129"/>
        <v>0</v>
      </c>
      <c r="AR273" s="77">
        <f t="shared" si="129"/>
        <v>0</v>
      </c>
      <c r="AS273" s="77">
        <f t="shared" si="129"/>
        <v>0</v>
      </c>
      <c r="AT273" s="77">
        <f t="shared" si="129"/>
        <v>0</v>
      </c>
      <c r="AU273" s="77">
        <f t="shared" si="129"/>
        <v>0</v>
      </c>
      <c r="AV273" s="77">
        <f t="shared" si="129"/>
        <v>0</v>
      </c>
      <c r="AW273" s="77">
        <f t="shared" si="129"/>
        <v>0</v>
      </c>
      <c r="AX273" s="77">
        <f t="shared" si="129"/>
        <v>0</v>
      </c>
      <c r="AY273" s="77">
        <f t="shared" si="129"/>
        <v>0</v>
      </c>
      <c r="AZ273" s="77">
        <f t="shared" si="129"/>
        <v>0</v>
      </c>
      <c r="BA273" s="77">
        <f t="shared" si="129"/>
        <v>0</v>
      </c>
      <c r="BB273" s="77">
        <f t="shared" si="129"/>
        <v>0</v>
      </c>
      <c r="BC273" s="77">
        <f t="shared" si="129"/>
        <v>0</v>
      </c>
      <c r="BD273" s="77">
        <f t="shared" si="129"/>
        <v>0</v>
      </c>
      <c r="BE273" s="77">
        <f t="shared" si="129"/>
        <v>0</v>
      </c>
    </row>
    <row r="274" spans="3:57" hidden="1" collapsed="1" x14ac:dyDescent="0.2"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77"/>
      <c r="AN274" s="77"/>
      <c r="AO274" s="77"/>
      <c r="AP274" s="77"/>
      <c r="AQ274" s="77"/>
      <c r="AR274" s="77"/>
      <c r="AS274" s="77"/>
      <c r="AT274" s="77"/>
      <c r="AU274" s="77"/>
      <c r="AV274" s="77"/>
      <c r="AW274" s="77"/>
      <c r="AX274" s="77"/>
      <c r="AY274" s="77"/>
      <c r="AZ274" s="77"/>
      <c r="BA274" s="77"/>
      <c r="BB274" s="77"/>
      <c r="BC274" s="77"/>
      <c r="BD274" s="77"/>
      <c r="BE274" s="77"/>
    </row>
    <row r="275" spans="3:57" s="106" customFormat="1" hidden="1" outlineLevel="1" x14ac:dyDescent="0.2">
      <c r="C275" s="295" t="s">
        <v>371</v>
      </c>
      <c r="M275" s="15" t="s">
        <v>5</v>
      </c>
      <c r="N275" s="15" t="s">
        <v>226</v>
      </c>
      <c r="O275" s="71">
        <f ca="1">+SUM(OFFSET(R277,,,,EconLT))/1000</f>
        <v>0</v>
      </c>
    </row>
    <row r="276" spans="3:57" s="106" customFormat="1" hidden="1" outlineLevel="1" x14ac:dyDescent="0.2">
      <c r="C276" s="295" t="s">
        <v>372</v>
      </c>
      <c r="M276" s="15" t="s">
        <v>5</v>
      </c>
      <c r="N276" s="15" t="s">
        <v>226</v>
      </c>
      <c r="O276" s="71">
        <f ca="1">+SUM(OFFSET(R278,,,,EconLT))/1000</f>
        <v>0</v>
      </c>
    </row>
    <row r="277" spans="3:57" s="32" customFormat="1" hidden="1" outlineLevel="1" x14ac:dyDescent="0.2">
      <c r="C277" s="108"/>
      <c r="D277" s="2" t="s">
        <v>371</v>
      </c>
      <c r="M277" s="42" t="s">
        <v>5</v>
      </c>
      <c r="N277" s="42" t="s">
        <v>58</v>
      </c>
      <c r="O277" s="35"/>
      <c r="P277" s="236"/>
      <c r="R277" s="77">
        <v>0</v>
      </c>
      <c r="S277" s="77">
        <v>0</v>
      </c>
      <c r="T277" s="77">
        <v>0</v>
      </c>
      <c r="U277" s="77">
        <v>0</v>
      </c>
      <c r="V277" s="77">
        <v>0</v>
      </c>
      <c r="W277" s="77">
        <v>0</v>
      </c>
      <c r="X277" s="77">
        <v>0</v>
      </c>
      <c r="Y277" s="77">
        <v>0</v>
      </c>
      <c r="Z277" s="77">
        <v>0</v>
      </c>
      <c r="AA277" s="77">
        <v>0</v>
      </c>
      <c r="AB277" s="77">
        <v>0</v>
      </c>
      <c r="AC277" s="77">
        <v>0</v>
      </c>
      <c r="AD277" s="77">
        <v>0</v>
      </c>
      <c r="AE277" s="77">
        <v>0</v>
      </c>
      <c r="AF277" s="77">
        <v>0</v>
      </c>
      <c r="AG277" s="77">
        <v>0</v>
      </c>
      <c r="AH277" s="77">
        <v>0</v>
      </c>
      <c r="AI277" s="77">
        <v>0</v>
      </c>
      <c r="AJ277" s="77">
        <v>0</v>
      </c>
      <c r="AK277" s="77">
        <v>0</v>
      </c>
      <c r="AL277" s="77">
        <v>0</v>
      </c>
      <c r="AM277" s="77">
        <v>0</v>
      </c>
      <c r="AN277" s="77">
        <v>0</v>
      </c>
      <c r="AO277" s="77">
        <v>0</v>
      </c>
      <c r="AP277" s="77">
        <v>0</v>
      </c>
      <c r="AQ277" s="77">
        <v>0</v>
      </c>
      <c r="AR277" s="77">
        <v>0</v>
      </c>
      <c r="AS277" s="77">
        <v>0</v>
      </c>
      <c r="AT277" s="77">
        <v>0</v>
      </c>
      <c r="AU277" s="77">
        <v>0</v>
      </c>
      <c r="AV277" s="77">
        <v>0</v>
      </c>
      <c r="AW277" s="77">
        <v>0</v>
      </c>
      <c r="AX277" s="77">
        <v>0</v>
      </c>
      <c r="AY277" s="77">
        <v>0</v>
      </c>
      <c r="AZ277" s="77">
        <v>0</v>
      </c>
      <c r="BA277" s="77">
        <v>0</v>
      </c>
      <c r="BB277" s="77">
        <v>0</v>
      </c>
      <c r="BC277" s="77">
        <v>0</v>
      </c>
      <c r="BD277" s="77">
        <v>0</v>
      </c>
      <c r="BE277" s="77">
        <v>0</v>
      </c>
    </row>
    <row r="278" spans="3:57" hidden="1" outlineLevel="1" x14ac:dyDescent="0.2">
      <c r="D278" s="2" t="s">
        <v>372</v>
      </c>
      <c r="M278" s="42" t="s">
        <v>5</v>
      </c>
      <c r="N278" s="42" t="s">
        <v>58</v>
      </c>
      <c r="R278" s="77">
        <f>+IF($O$176="LPG",R181/R191,0)</f>
        <v>0</v>
      </c>
      <c r="S278" s="77">
        <f t="shared" ref="S278:BE278" si="130">+IF($O$176="LPG",S181/S191,0)</f>
        <v>0</v>
      </c>
      <c r="T278" s="77">
        <f t="shared" si="130"/>
        <v>0</v>
      </c>
      <c r="U278" s="77">
        <f t="shared" si="130"/>
        <v>0</v>
      </c>
      <c r="V278" s="77">
        <f t="shared" si="130"/>
        <v>0</v>
      </c>
      <c r="W278" s="77">
        <f t="shared" si="130"/>
        <v>0</v>
      </c>
      <c r="X278" s="77">
        <f t="shared" si="130"/>
        <v>0</v>
      </c>
      <c r="Y278" s="77">
        <f t="shared" si="130"/>
        <v>0</v>
      </c>
      <c r="Z278" s="77">
        <f t="shared" si="130"/>
        <v>0</v>
      </c>
      <c r="AA278" s="77">
        <f t="shared" si="130"/>
        <v>0</v>
      </c>
      <c r="AB278" s="77">
        <f t="shared" si="130"/>
        <v>0</v>
      </c>
      <c r="AC278" s="77">
        <f t="shared" si="130"/>
        <v>0</v>
      </c>
      <c r="AD278" s="77">
        <f t="shared" si="130"/>
        <v>0</v>
      </c>
      <c r="AE278" s="77">
        <f t="shared" si="130"/>
        <v>0</v>
      </c>
      <c r="AF278" s="77">
        <f t="shared" si="130"/>
        <v>0</v>
      </c>
      <c r="AG278" s="77">
        <f t="shared" si="130"/>
        <v>0</v>
      </c>
      <c r="AH278" s="77">
        <f t="shared" si="130"/>
        <v>0</v>
      </c>
      <c r="AI278" s="77">
        <f t="shared" si="130"/>
        <v>0</v>
      </c>
      <c r="AJ278" s="77">
        <f t="shared" si="130"/>
        <v>0</v>
      </c>
      <c r="AK278" s="77">
        <f t="shared" si="130"/>
        <v>0</v>
      </c>
      <c r="AL278" s="77">
        <f t="shared" si="130"/>
        <v>0</v>
      </c>
      <c r="AM278" s="77">
        <f t="shared" si="130"/>
        <v>0</v>
      </c>
      <c r="AN278" s="77">
        <f t="shared" si="130"/>
        <v>0</v>
      </c>
      <c r="AO278" s="77">
        <f t="shared" si="130"/>
        <v>0</v>
      </c>
      <c r="AP278" s="77">
        <f t="shared" si="130"/>
        <v>0</v>
      </c>
      <c r="AQ278" s="77">
        <f t="shared" si="130"/>
        <v>0</v>
      </c>
      <c r="AR278" s="77">
        <f t="shared" si="130"/>
        <v>0</v>
      </c>
      <c r="AS278" s="77">
        <f t="shared" si="130"/>
        <v>0</v>
      </c>
      <c r="AT278" s="77">
        <f t="shared" si="130"/>
        <v>0</v>
      </c>
      <c r="AU278" s="77">
        <f t="shared" si="130"/>
        <v>0</v>
      </c>
      <c r="AV278" s="77">
        <f t="shared" si="130"/>
        <v>0</v>
      </c>
      <c r="AW278" s="77">
        <f t="shared" si="130"/>
        <v>0</v>
      </c>
      <c r="AX278" s="77">
        <f t="shared" si="130"/>
        <v>0</v>
      </c>
      <c r="AY278" s="77">
        <f t="shared" si="130"/>
        <v>0</v>
      </c>
      <c r="AZ278" s="77">
        <f t="shared" si="130"/>
        <v>0</v>
      </c>
      <c r="BA278" s="77">
        <f t="shared" si="130"/>
        <v>0</v>
      </c>
      <c r="BB278" s="77">
        <f t="shared" si="130"/>
        <v>0</v>
      </c>
      <c r="BC278" s="77">
        <f t="shared" si="130"/>
        <v>0</v>
      </c>
      <c r="BD278" s="77">
        <f t="shared" si="130"/>
        <v>0</v>
      </c>
      <c r="BE278" s="77">
        <f t="shared" si="130"/>
        <v>0</v>
      </c>
    </row>
    <row r="279" spans="3:57" collapsed="1" x14ac:dyDescent="0.2"/>
  </sheetData>
  <sheetProtection algorithmName="SHA-512" hashValue="5VplRgA/B5OiGNrXRFcytMVPesEyNlkrclHqngx6fmHsPoTOLNAxCoO8q7faeFGsd7WHWN+0TFucJGw92Bgp5w==" saltValue="nHBZ+vV03OQ0jIOyfivdRg==" spinCount="100000" sheet="1" objects="1" scenarios="1" selectLockedCells="1"/>
  <mergeCells count="68">
    <mergeCell ref="K26:O26"/>
    <mergeCell ref="P26:V26"/>
    <mergeCell ref="W26:AC26"/>
    <mergeCell ref="X28:Z28"/>
    <mergeCell ref="X29:Z29"/>
    <mergeCell ref="Q32:R32"/>
    <mergeCell ref="AB9:AD9"/>
    <mergeCell ref="AB18:AD18"/>
    <mergeCell ref="P11:R11"/>
    <mergeCell ref="V11:Z11"/>
    <mergeCell ref="X30:Z30"/>
    <mergeCell ref="X31:Z31"/>
    <mergeCell ref="Q28:R28"/>
    <mergeCell ref="Q29:R29"/>
    <mergeCell ref="Q30:R30"/>
    <mergeCell ref="Q31:R31"/>
    <mergeCell ref="X32:Z32"/>
    <mergeCell ref="AG9:AK9"/>
    <mergeCell ref="P12:R12"/>
    <mergeCell ref="V12:X12"/>
    <mergeCell ref="V15:X15"/>
    <mergeCell ref="AG10:AI10"/>
    <mergeCell ref="AB11:AF11"/>
    <mergeCell ref="AG11:AK11"/>
    <mergeCell ref="P9:R9"/>
    <mergeCell ref="AM9:AQ9"/>
    <mergeCell ref="P10:R10"/>
    <mergeCell ref="AB10:AD10"/>
    <mergeCell ref="AB19:AD19"/>
    <mergeCell ref="AM10:AO10"/>
    <mergeCell ref="AG12:AI12"/>
    <mergeCell ref="AG13:AI13"/>
    <mergeCell ref="P17:R17"/>
    <mergeCell ref="AB15:AD15"/>
    <mergeCell ref="AM17:AO17"/>
    <mergeCell ref="P14:R14"/>
    <mergeCell ref="V14:X14"/>
    <mergeCell ref="AB12:AD12"/>
    <mergeCell ref="AG14:AI14"/>
    <mergeCell ref="AM14:AQ14"/>
    <mergeCell ref="AG15:AI15"/>
    <mergeCell ref="AM15:AO15"/>
    <mergeCell ref="L12:N12"/>
    <mergeCell ref="P16:T16"/>
    <mergeCell ref="AB14:AD14"/>
    <mergeCell ref="AM16:AO16"/>
    <mergeCell ref="L16:N16"/>
    <mergeCell ref="AM12:AO12"/>
    <mergeCell ref="P13:R13"/>
    <mergeCell ref="V13:X13"/>
    <mergeCell ref="AM13:AO13"/>
    <mergeCell ref="AB13:AD13"/>
    <mergeCell ref="AM11:AO11"/>
    <mergeCell ref="C25:I50"/>
    <mergeCell ref="P18:R18"/>
    <mergeCell ref="AB16:AF16"/>
    <mergeCell ref="AG16:AI16"/>
    <mergeCell ref="AM18:AO18"/>
    <mergeCell ref="P19:R19"/>
    <mergeCell ref="AB17:AD17"/>
    <mergeCell ref="AG17:AI17"/>
    <mergeCell ref="C5:I22"/>
    <mergeCell ref="P7:T7"/>
    <mergeCell ref="AB7:AK7"/>
    <mergeCell ref="L8:N8"/>
    <mergeCell ref="P8:R8"/>
    <mergeCell ref="AB8:AD8"/>
    <mergeCell ref="AG8:AI8"/>
  </mergeCells>
  <conditionalFormatting sqref="M56 R216:BE216 R213:BE213 R223:BE223 R208:BE208 R193:BE195 R226:BE227 R229:BE230 R210:BE210 R185:BE185 R183:BE183 R167:BE167 R146:BE147 R152:BE152 R160:BE160 R163:BE163 R133:BE133 R136:BE136 R142:BE143 R189:BE189 R181:BE181 R131:BE131 R158:BE158 R123:R124 R126 R128 S123:BE123 R120:BE120 O84 R118:BE118 R99:BE100 R169:BE170 R218:BE218 R243:BE245 R248:BE250 R103:R117 R172:BE172 S171:BE171">
    <cfRule type="cellIs" dxfId="2" priority="17" operator="lessThan">
      <formula>0</formula>
    </cfRule>
  </conditionalFormatting>
  <conditionalFormatting sqref="R171">
    <cfRule type="cellIs" dxfId="1" priority="1" operator="lessThan">
      <formula>0</formula>
    </cfRule>
  </conditionalFormatting>
  <dataValidations count="7">
    <dataValidation type="list" allowBlank="1" showInputMessage="1" showErrorMessage="1" sqref="O166">
      <formula1>"Straight line"</formula1>
    </dataValidation>
    <dataValidation type="list" allowBlank="1" showInputMessage="1" showErrorMessage="1" sqref="M33">
      <formula1>"Yes,No"</formula1>
    </dataValidation>
    <dataValidation type="list" allowBlank="1" showInputMessage="1" showErrorMessage="1" sqref="N14">
      <formula1>Locations</formula1>
    </dataValidation>
    <dataValidation type="list" allowBlank="1" showInputMessage="1" showErrorMessage="1" sqref="T9">
      <formula1>Ensources</formula1>
    </dataValidation>
    <dataValidation type="list" allowBlank="1" showInputMessage="1" showErrorMessage="1" sqref="Z15">
      <formula1>Ins_Level</formula1>
    </dataValidation>
    <dataValidation type="list" allowBlank="1" showInputMessage="1" showErrorMessage="1" sqref="L18:M18">
      <formula1>Enservices</formula1>
    </dataValidation>
    <dataValidation type="list" allowBlank="1" showInputMessage="1" showErrorMessage="1" sqref="N18">
      <formula1>Enservices2</formula1>
    </dataValidation>
  </dataValidations>
  <pageMargins left="0.7" right="0.7" top="0.75" bottom="0.75" header="0.3" footer="0.3"/>
  <pageSetup paperSize="9" orientation="portrait" r:id="rId1"/>
  <ignoredErrors>
    <ignoredError sqref="M29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Lists!$F$6:$F$8</xm:f>
          </x14:formula1>
          <xm:sqref>N10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F3F"/>
  </sheetPr>
  <dimension ref="A2:T127"/>
  <sheetViews>
    <sheetView zoomScale="80" zoomScaleNormal="80" workbookViewId="0">
      <selection activeCell="M23" sqref="M23"/>
    </sheetView>
  </sheetViews>
  <sheetFormatPr baseColWidth="10" defaultColWidth="11.42578125" defaultRowHeight="12.75" x14ac:dyDescent="0.2"/>
  <cols>
    <col min="1" max="1" width="5.140625" style="2" customWidth="1"/>
    <col min="2" max="2" width="17.28515625" style="2" customWidth="1"/>
    <col min="3" max="3" width="10.7109375" style="2" customWidth="1"/>
    <col min="4" max="4" width="15.28515625" style="2" customWidth="1"/>
    <col min="5" max="5" width="8.140625" style="2" customWidth="1"/>
    <col min="6" max="6" width="10.85546875" style="2" customWidth="1"/>
    <col min="7" max="7" width="30" style="2" bestFit="1" customWidth="1"/>
    <col min="8" max="8" width="11.42578125" style="2"/>
    <col min="9" max="9" width="9.42578125" style="2" bestFit="1" customWidth="1"/>
    <col min="10" max="10" width="21.5703125" style="2" bestFit="1" customWidth="1"/>
    <col min="11" max="11" width="11.42578125" style="2"/>
    <col min="12" max="12" width="7.7109375" style="2" customWidth="1"/>
    <col min="13" max="13" width="26.5703125" style="2" bestFit="1" customWidth="1"/>
    <col min="14" max="14" width="11.42578125" style="2"/>
    <col min="15" max="15" width="28.28515625" style="2" bestFit="1" customWidth="1"/>
    <col min="16" max="16" width="11.42578125" style="2"/>
    <col min="17" max="17" width="7.7109375" style="2" customWidth="1"/>
    <col min="18" max="18" width="23.28515625" style="2" bestFit="1" customWidth="1"/>
    <col min="19" max="19" width="11.42578125" style="2"/>
    <col min="20" max="20" width="6.7109375" style="2" customWidth="1"/>
    <col min="21" max="16384" width="11.42578125" style="2"/>
  </cols>
  <sheetData>
    <row r="2" spans="2:20" ht="13.5" thickBot="1" x14ac:dyDescent="0.25"/>
    <row r="3" spans="2:20" ht="15.75" customHeight="1" thickBot="1" x14ac:dyDescent="0.25">
      <c r="B3" s="545" t="s">
        <v>508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8"/>
    </row>
    <row r="4" spans="2:20" ht="13.5" thickBot="1" x14ac:dyDescent="0.25">
      <c r="B4" s="546"/>
      <c r="C4" s="32"/>
      <c r="D4" s="32"/>
      <c r="E4" s="32"/>
      <c r="F4" s="32"/>
      <c r="G4" s="498" t="s">
        <v>147</v>
      </c>
      <c r="H4" s="499"/>
      <c r="I4" s="32"/>
      <c r="J4" s="32"/>
      <c r="K4" s="32"/>
      <c r="L4" s="32"/>
      <c r="M4" s="498" t="s">
        <v>172</v>
      </c>
      <c r="N4" s="513"/>
      <c r="O4" s="513"/>
      <c r="P4" s="499"/>
      <c r="Q4" s="32"/>
      <c r="R4" s="32"/>
      <c r="S4" s="32"/>
      <c r="T4" s="149"/>
    </row>
    <row r="5" spans="2:20" ht="13.5" thickBot="1" x14ac:dyDescent="0.25">
      <c r="B5" s="546"/>
      <c r="C5" s="32"/>
      <c r="D5" s="498" t="s">
        <v>137</v>
      </c>
      <c r="E5" s="499"/>
      <c r="F5" s="32"/>
      <c r="G5" s="343" t="s">
        <v>16</v>
      </c>
      <c r="H5" s="109" t="s">
        <v>420</v>
      </c>
      <c r="I5" s="32"/>
      <c r="J5" s="32"/>
      <c r="K5" s="32"/>
      <c r="L5" s="32"/>
      <c r="M5" s="345" t="s">
        <v>16</v>
      </c>
      <c r="N5" s="109" t="s">
        <v>420</v>
      </c>
      <c r="O5" s="345" t="s">
        <v>16</v>
      </c>
      <c r="P5" s="109" t="s">
        <v>420</v>
      </c>
      <c r="Q5" s="32"/>
      <c r="R5" s="32"/>
      <c r="S5" s="32"/>
      <c r="T5" s="149"/>
    </row>
    <row r="6" spans="2:20" ht="15.75" thickBot="1" x14ac:dyDescent="0.25">
      <c r="B6" s="546"/>
      <c r="C6" s="32"/>
      <c r="D6" s="345" t="s">
        <v>16</v>
      </c>
      <c r="E6" s="109" t="s">
        <v>420</v>
      </c>
      <c r="F6" s="32"/>
      <c r="G6" s="355" t="s">
        <v>74</v>
      </c>
      <c r="H6" s="403">
        <v>4</v>
      </c>
      <c r="I6" s="32"/>
      <c r="J6" s="32"/>
      <c r="K6" s="32"/>
      <c r="L6" s="32"/>
      <c r="M6" s="351" t="s">
        <v>228</v>
      </c>
      <c r="N6" s="404">
        <v>17</v>
      </c>
      <c r="O6" s="455" t="s">
        <v>182</v>
      </c>
      <c r="P6" s="479"/>
      <c r="Q6" s="32"/>
      <c r="R6" s="498" t="s">
        <v>161</v>
      </c>
      <c r="S6" s="499"/>
      <c r="T6" s="149"/>
    </row>
    <row r="7" spans="2:20" ht="15.75" thickBot="1" x14ac:dyDescent="0.25">
      <c r="B7" s="546"/>
      <c r="C7" s="32"/>
      <c r="D7" s="110" t="s">
        <v>139</v>
      </c>
      <c r="E7" s="405">
        <v>1</v>
      </c>
      <c r="F7" s="32"/>
      <c r="G7" s="344" t="s">
        <v>421</v>
      </c>
      <c r="H7" s="406">
        <v>5</v>
      </c>
      <c r="I7" s="32"/>
      <c r="J7" s="32"/>
      <c r="K7" s="32"/>
      <c r="L7" s="32"/>
      <c r="M7" s="344" t="s">
        <v>422</v>
      </c>
      <c r="N7" s="404">
        <v>17</v>
      </c>
      <c r="O7" s="350" t="s">
        <v>148</v>
      </c>
      <c r="P7" s="407">
        <v>21</v>
      </c>
      <c r="Q7" s="32"/>
      <c r="R7" s="345" t="s">
        <v>16</v>
      </c>
      <c r="S7" s="109" t="s">
        <v>420</v>
      </c>
      <c r="T7" s="149"/>
    </row>
    <row r="8" spans="2:20" ht="15.75" thickBot="1" x14ac:dyDescent="0.25">
      <c r="B8" s="546"/>
      <c r="C8" s="32"/>
      <c r="D8" s="7"/>
      <c r="E8" s="7"/>
      <c r="F8" s="32"/>
      <c r="G8" s="344" t="s">
        <v>423</v>
      </c>
      <c r="H8" s="406">
        <v>6</v>
      </c>
      <c r="I8" s="32"/>
      <c r="J8" s="498" t="s">
        <v>171</v>
      </c>
      <c r="K8" s="499"/>
      <c r="L8" s="32"/>
      <c r="M8" s="455" t="s">
        <v>173</v>
      </c>
      <c r="N8" s="479"/>
      <c r="O8" s="455" t="s">
        <v>183</v>
      </c>
      <c r="P8" s="479"/>
      <c r="Q8" s="32"/>
      <c r="R8" s="341" t="s">
        <v>167</v>
      </c>
      <c r="S8" s="403">
        <v>15</v>
      </c>
      <c r="T8" s="149"/>
    </row>
    <row r="9" spans="2:20" ht="15.75" thickBot="1" x14ac:dyDescent="0.25">
      <c r="B9" s="546"/>
      <c r="C9" s="32"/>
      <c r="D9" s="498" t="s">
        <v>143</v>
      </c>
      <c r="E9" s="499"/>
      <c r="F9" s="32"/>
      <c r="G9" s="355" t="s">
        <v>198</v>
      </c>
      <c r="H9" s="403">
        <v>7</v>
      </c>
      <c r="I9" s="32"/>
      <c r="J9" s="345" t="s">
        <v>16</v>
      </c>
      <c r="K9" s="109" t="s">
        <v>420</v>
      </c>
      <c r="L9" s="32"/>
      <c r="M9" s="346" t="s">
        <v>120</v>
      </c>
      <c r="N9" s="408">
        <v>18</v>
      </c>
      <c r="O9" s="346" t="s">
        <v>185</v>
      </c>
      <c r="P9" s="403">
        <v>22</v>
      </c>
      <c r="Q9" s="32"/>
      <c r="R9" s="340" t="s">
        <v>162</v>
      </c>
      <c r="S9" s="403">
        <v>16</v>
      </c>
      <c r="T9" s="149"/>
    </row>
    <row r="10" spans="2:20" ht="15" x14ac:dyDescent="0.2">
      <c r="B10" s="546"/>
      <c r="C10" s="32"/>
      <c r="D10" s="345" t="s">
        <v>16</v>
      </c>
      <c r="E10" s="109" t="s">
        <v>420</v>
      </c>
      <c r="F10" s="32"/>
      <c r="G10" s="344" t="s">
        <v>75</v>
      </c>
      <c r="H10" s="403">
        <v>8</v>
      </c>
      <c r="I10" s="32"/>
      <c r="J10" s="341" t="s">
        <v>287</v>
      </c>
      <c r="K10" s="406">
        <v>12</v>
      </c>
      <c r="L10" s="32"/>
      <c r="M10" s="341"/>
      <c r="N10" s="409"/>
      <c r="O10" s="341" t="s">
        <v>184</v>
      </c>
      <c r="P10" s="403">
        <v>22</v>
      </c>
      <c r="Q10" s="32"/>
      <c r="R10" s="351" t="s">
        <v>163</v>
      </c>
      <c r="S10" s="403">
        <v>16</v>
      </c>
      <c r="T10" s="149"/>
    </row>
    <row r="11" spans="2:20" ht="15.75" thickBot="1" x14ac:dyDescent="0.25">
      <c r="B11" s="546"/>
      <c r="C11" s="32"/>
      <c r="D11" s="110" t="s">
        <v>32</v>
      </c>
      <c r="E11" s="405">
        <v>2</v>
      </c>
      <c r="F11" s="32"/>
      <c r="G11" s="342" t="s">
        <v>148</v>
      </c>
      <c r="H11" s="410">
        <v>9</v>
      </c>
      <c r="I11" s="32"/>
      <c r="J11" s="340" t="s">
        <v>289</v>
      </c>
      <c r="K11" s="403">
        <v>13</v>
      </c>
      <c r="L11" s="32"/>
      <c r="M11" s="351"/>
      <c r="N11" s="404"/>
      <c r="O11" s="341" t="s">
        <v>62</v>
      </c>
      <c r="P11" s="403">
        <v>22</v>
      </c>
      <c r="Q11" s="32"/>
      <c r="R11" s="455" t="s">
        <v>164</v>
      </c>
      <c r="S11" s="479"/>
      <c r="T11" s="149"/>
    </row>
    <row r="12" spans="2:20" ht="15.75" thickBot="1" x14ac:dyDescent="0.25">
      <c r="B12" s="546"/>
      <c r="C12" s="32"/>
      <c r="D12" s="7"/>
      <c r="E12" s="7"/>
      <c r="F12" s="32"/>
      <c r="G12" s="7"/>
      <c r="H12" s="7"/>
      <c r="I12" s="32"/>
      <c r="J12" s="352" t="s">
        <v>290</v>
      </c>
      <c r="K12" s="411">
        <v>14</v>
      </c>
      <c r="L12" s="32"/>
      <c r="M12" s="354" t="s">
        <v>15</v>
      </c>
      <c r="N12" s="404">
        <v>19</v>
      </c>
      <c r="O12" s="347" t="s">
        <v>186</v>
      </c>
      <c r="P12" s="403">
        <v>22</v>
      </c>
      <c r="Q12" s="32"/>
      <c r="R12" s="347" t="s">
        <v>166</v>
      </c>
      <c r="S12" s="403">
        <v>15</v>
      </c>
      <c r="T12" s="149"/>
    </row>
    <row r="13" spans="2:20" ht="15.75" thickBot="1" x14ac:dyDescent="0.25">
      <c r="B13" s="546"/>
      <c r="C13" s="32"/>
      <c r="D13" s="498" t="s">
        <v>302</v>
      </c>
      <c r="E13" s="499"/>
      <c r="F13" s="32"/>
      <c r="G13" s="498" t="s">
        <v>159</v>
      </c>
      <c r="H13" s="499"/>
      <c r="I13" s="32"/>
      <c r="J13" s="32"/>
      <c r="K13" s="32"/>
      <c r="L13" s="32"/>
      <c r="M13" s="455" t="s">
        <v>175</v>
      </c>
      <c r="N13" s="479"/>
      <c r="O13" s="347" t="s">
        <v>187</v>
      </c>
      <c r="P13" s="403">
        <v>22</v>
      </c>
      <c r="Q13" s="32"/>
      <c r="R13" s="347" t="s">
        <v>165</v>
      </c>
      <c r="S13" s="403">
        <v>15</v>
      </c>
      <c r="T13" s="149"/>
    </row>
    <row r="14" spans="2:20" ht="15.75" thickBot="1" x14ac:dyDescent="0.25">
      <c r="B14" s="546"/>
      <c r="C14" s="32"/>
      <c r="D14" s="495" t="s">
        <v>420</v>
      </c>
      <c r="E14" s="508"/>
      <c r="F14" s="32"/>
      <c r="G14" s="343" t="s">
        <v>16</v>
      </c>
      <c r="H14" s="109" t="s">
        <v>420</v>
      </c>
      <c r="I14" s="32"/>
      <c r="J14" s="32"/>
      <c r="K14" s="32"/>
      <c r="L14" s="32"/>
      <c r="M14" s="353" t="s">
        <v>176</v>
      </c>
      <c r="N14" s="412">
        <v>20</v>
      </c>
      <c r="O14" s="347" t="s">
        <v>64</v>
      </c>
      <c r="P14" s="403">
        <v>22</v>
      </c>
      <c r="Q14" s="32"/>
      <c r="R14" s="348" t="s">
        <v>110</v>
      </c>
      <c r="S14" s="410">
        <v>15</v>
      </c>
      <c r="T14" s="149"/>
    </row>
    <row r="15" spans="2:20" ht="15.75" thickBot="1" x14ac:dyDescent="0.25">
      <c r="B15" s="546"/>
      <c r="C15" s="32"/>
      <c r="D15" s="500">
        <v>3</v>
      </c>
      <c r="E15" s="501"/>
      <c r="F15" s="32"/>
      <c r="G15" s="344" t="s">
        <v>43</v>
      </c>
      <c r="H15" s="403">
        <v>10</v>
      </c>
      <c r="I15" s="32"/>
      <c r="J15" s="32"/>
      <c r="K15" s="32"/>
      <c r="L15" s="32"/>
      <c r="M15" s="341" t="s">
        <v>177</v>
      </c>
      <c r="N15" s="413">
        <v>20</v>
      </c>
      <c r="O15" s="429"/>
      <c r="P15" s="430"/>
      <c r="Q15" s="32"/>
      <c r="R15" s="349"/>
      <c r="S15" s="433"/>
      <c r="T15" s="149"/>
    </row>
    <row r="16" spans="2:20" ht="15.75" thickBot="1" x14ac:dyDescent="0.25">
      <c r="B16" s="546"/>
      <c r="C16" s="32"/>
      <c r="D16" s="32"/>
      <c r="E16" s="32"/>
      <c r="F16" s="32"/>
      <c r="G16" s="342" t="s">
        <v>160</v>
      </c>
      <c r="H16" s="410">
        <v>11</v>
      </c>
      <c r="I16" s="32"/>
      <c r="J16" s="32"/>
      <c r="K16" s="32"/>
      <c r="L16" s="32"/>
      <c r="M16" s="348" t="s">
        <v>178</v>
      </c>
      <c r="N16" s="414">
        <v>20</v>
      </c>
      <c r="O16" s="431"/>
      <c r="P16" s="432"/>
      <c r="Q16" s="32"/>
      <c r="R16" s="32"/>
      <c r="S16" s="32"/>
      <c r="T16" s="149"/>
    </row>
    <row r="17" spans="1:20" ht="13.5" thickBot="1" x14ac:dyDescent="0.25">
      <c r="B17" s="5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50"/>
    </row>
    <row r="19" spans="1:20" s="416" customFormat="1" ht="18" x14ac:dyDescent="0.25">
      <c r="A19" s="415" t="s">
        <v>425</v>
      </c>
    </row>
    <row r="20" spans="1:20" ht="18" x14ac:dyDescent="0.25">
      <c r="A20" s="417"/>
    </row>
    <row r="21" spans="1:20" s="254" customFormat="1" x14ac:dyDescent="0.2">
      <c r="A21" s="418">
        <v>1</v>
      </c>
      <c r="B21" s="254" t="s">
        <v>426</v>
      </c>
    </row>
    <row r="22" spans="1:20" s="32" customFormat="1" x14ac:dyDescent="0.2">
      <c r="B22" s="419" t="s">
        <v>427</v>
      </c>
    </row>
    <row r="23" spans="1:20" s="32" customFormat="1" x14ac:dyDescent="0.2">
      <c r="B23" s="419" t="s">
        <v>428</v>
      </c>
    </row>
    <row r="24" spans="1:20" s="32" customFormat="1" x14ac:dyDescent="0.2">
      <c r="B24" s="419" t="s">
        <v>429</v>
      </c>
    </row>
    <row r="25" spans="1:20" s="32" customFormat="1" ht="25.5" x14ac:dyDescent="0.2">
      <c r="A25" s="420"/>
      <c r="B25" s="418" t="s">
        <v>139</v>
      </c>
      <c r="C25" s="418" t="s">
        <v>430</v>
      </c>
      <c r="D25" s="418" t="s">
        <v>431</v>
      </c>
      <c r="E25" s="418" t="s">
        <v>27</v>
      </c>
      <c r="F25" s="418" t="s">
        <v>432</v>
      </c>
      <c r="G25" s="418" t="s">
        <v>433</v>
      </c>
    </row>
    <row r="26" spans="1:20" s="32" customFormat="1" x14ac:dyDescent="0.2">
      <c r="B26" s="189" t="s">
        <v>141</v>
      </c>
      <c r="C26" s="192" t="s">
        <v>19</v>
      </c>
      <c r="D26" s="192" t="s">
        <v>19</v>
      </c>
      <c r="E26" s="192" t="s">
        <v>18</v>
      </c>
      <c r="F26" s="192" t="s">
        <v>18</v>
      </c>
      <c r="G26" s="192" t="s">
        <v>19</v>
      </c>
    </row>
    <row r="27" spans="1:20" s="32" customFormat="1" x14ac:dyDescent="0.2">
      <c r="B27" s="189" t="s">
        <v>142</v>
      </c>
      <c r="C27" s="192" t="s">
        <v>18</v>
      </c>
      <c r="D27" s="192" t="s">
        <v>18</v>
      </c>
      <c r="E27" s="192" t="s">
        <v>19</v>
      </c>
      <c r="F27" s="192" t="s">
        <v>18</v>
      </c>
      <c r="G27" s="192" t="s">
        <v>18</v>
      </c>
    </row>
    <row r="29" spans="1:20" s="254" customFormat="1" x14ac:dyDescent="0.2">
      <c r="A29" s="418">
        <v>2</v>
      </c>
      <c r="B29" s="254" t="s">
        <v>434</v>
      </c>
    </row>
    <row r="30" spans="1:20" s="32" customFormat="1" x14ac:dyDescent="0.2">
      <c r="B30" s="419" t="s">
        <v>435</v>
      </c>
    </row>
    <row r="31" spans="1:20" s="32" customFormat="1" x14ac:dyDescent="0.2">
      <c r="B31" s="419" t="s">
        <v>436</v>
      </c>
    </row>
    <row r="32" spans="1:20" s="32" customFormat="1" x14ac:dyDescent="0.2">
      <c r="B32" s="419" t="s">
        <v>437</v>
      </c>
    </row>
    <row r="33" spans="1:2" s="32" customFormat="1" x14ac:dyDescent="0.2">
      <c r="B33" s="419" t="s">
        <v>438</v>
      </c>
    </row>
    <row r="34" spans="1:2" s="32" customFormat="1" x14ac:dyDescent="0.2">
      <c r="B34" s="419" t="s">
        <v>439</v>
      </c>
    </row>
    <row r="35" spans="1:2" s="255" customFormat="1" x14ac:dyDescent="0.2">
      <c r="B35" s="421" t="s">
        <v>440</v>
      </c>
    </row>
    <row r="37" spans="1:2" s="254" customFormat="1" x14ac:dyDescent="0.2">
      <c r="A37" s="418">
        <v>3</v>
      </c>
      <c r="B37" s="254" t="s">
        <v>441</v>
      </c>
    </row>
    <row r="38" spans="1:2" s="32" customFormat="1" x14ac:dyDescent="0.2">
      <c r="B38" s="419" t="s">
        <v>442</v>
      </c>
    </row>
    <row r="39" spans="1:2" s="32" customFormat="1" x14ac:dyDescent="0.2">
      <c r="B39" s="419" t="s">
        <v>443</v>
      </c>
    </row>
    <row r="40" spans="1:2" s="32" customFormat="1" x14ac:dyDescent="0.2">
      <c r="B40" s="419" t="s">
        <v>444</v>
      </c>
    </row>
    <row r="41" spans="1:2" s="32" customFormat="1" x14ac:dyDescent="0.2">
      <c r="B41" s="32" t="s">
        <v>445</v>
      </c>
    </row>
    <row r="42" spans="1:2" s="32" customFormat="1" x14ac:dyDescent="0.2">
      <c r="B42" s="419" t="s">
        <v>446</v>
      </c>
    </row>
    <row r="43" spans="1:2" s="32" customFormat="1" x14ac:dyDescent="0.2">
      <c r="B43" s="419" t="s">
        <v>447</v>
      </c>
    </row>
    <row r="44" spans="1:2" s="32" customFormat="1" x14ac:dyDescent="0.2">
      <c r="B44" s="419" t="s">
        <v>448</v>
      </c>
    </row>
    <row r="45" spans="1:2" s="32" customFormat="1" x14ac:dyDescent="0.2">
      <c r="B45" s="32" t="s">
        <v>449</v>
      </c>
    </row>
    <row r="46" spans="1:2" s="32" customFormat="1" x14ac:dyDescent="0.2">
      <c r="B46" s="32" t="s">
        <v>450</v>
      </c>
    </row>
    <row r="47" spans="1:2" s="32" customFormat="1" x14ac:dyDescent="0.2">
      <c r="B47" s="32" t="s">
        <v>451</v>
      </c>
    </row>
    <row r="48" spans="1:2" s="32" customFormat="1" x14ac:dyDescent="0.2"/>
    <row r="49" spans="1:2" s="32" customFormat="1" x14ac:dyDescent="0.2"/>
    <row r="50" spans="1:2" s="32" customFormat="1" x14ac:dyDescent="0.2"/>
    <row r="51" spans="1:2" s="32" customFormat="1" x14ac:dyDescent="0.2"/>
    <row r="52" spans="1:2" s="32" customFormat="1" x14ac:dyDescent="0.2"/>
    <row r="53" spans="1:2" s="32" customFormat="1" x14ac:dyDescent="0.2"/>
    <row r="54" spans="1:2" s="32" customFormat="1" x14ac:dyDescent="0.2"/>
    <row r="55" spans="1:2" s="32" customFormat="1" x14ac:dyDescent="0.2"/>
    <row r="56" spans="1:2" s="32" customFormat="1" x14ac:dyDescent="0.2"/>
    <row r="57" spans="1:2" s="32" customFormat="1" x14ac:dyDescent="0.2"/>
    <row r="58" spans="1:2" s="255" customFormat="1" x14ac:dyDescent="0.2"/>
    <row r="60" spans="1:2" s="254" customFormat="1" x14ac:dyDescent="0.2">
      <c r="A60" s="418">
        <v>4</v>
      </c>
      <c r="B60" s="254" t="s">
        <v>452</v>
      </c>
    </row>
    <row r="61" spans="1:2" s="32" customFormat="1" x14ac:dyDescent="0.2">
      <c r="B61" s="419" t="s">
        <v>453</v>
      </c>
    </row>
    <row r="62" spans="1:2" s="32" customFormat="1" x14ac:dyDescent="0.2">
      <c r="B62" s="419" t="s">
        <v>454</v>
      </c>
    </row>
    <row r="63" spans="1:2" s="32" customFormat="1" x14ac:dyDescent="0.2">
      <c r="B63" s="419" t="s">
        <v>455</v>
      </c>
    </row>
    <row r="64" spans="1:2" s="255" customFormat="1" x14ac:dyDescent="0.2">
      <c r="B64" s="421" t="s">
        <v>456</v>
      </c>
    </row>
    <row r="66" spans="1:2" s="106" customFormat="1" x14ac:dyDescent="0.2">
      <c r="A66" s="418">
        <v>5</v>
      </c>
      <c r="B66" s="106" t="s">
        <v>457</v>
      </c>
    </row>
    <row r="68" spans="1:2" s="106" customFormat="1" x14ac:dyDescent="0.2">
      <c r="A68" s="418">
        <v>6</v>
      </c>
      <c r="B68" s="106" t="s">
        <v>457</v>
      </c>
    </row>
    <row r="70" spans="1:2" s="106" customFormat="1" x14ac:dyDescent="0.2">
      <c r="A70" s="418">
        <v>7</v>
      </c>
      <c r="B70" s="106" t="s">
        <v>458</v>
      </c>
    </row>
    <row r="72" spans="1:2" s="106" customFormat="1" x14ac:dyDescent="0.2">
      <c r="A72" s="418">
        <v>8</v>
      </c>
      <c r="B72" s="106" t="s">
        <v>457</v>
      </c>
    </row>
    <row r="74" spans="1:2" s="106" customFormat="1" x14ac:dyDescent="0.2">
      <c r="A74" s="418">
        <v>9</v>
      </c>
      <c r="B74" s="106" t="s">
        <v>457</v>
      </c>
    </row>
    <row r="76" spans="1:2" s="106" customFormat="1" x14ac:dyDescent="0.2">
      <c r="A76" s="418">
        <v>10</v>
      </c>
      <c r="B76" s="106" t="s">
        <v>457</v>
      </c>
    </row>
    <row r="78" spans="1:2" s="106" customFormat="1" x14ac:dyDescent="0.2">
      <c r="A78" s="418">
        <v>11</v>
      </c>
      <c r="B78" s="106" t="s">
        <v>457</v>
      </c>
    </row>
    <row r="80" spans="1:2" s="254" customFormat="1" x14ac:dyDescent="0.2">
      <c r="A80" s="418">
        <v>12</v>
      </c>
      <c r="B80" s="254" t="s">
        <v>459</v>
      </c>
    </row>
    <row r="81" spans="1:3" s="32" customFormat="1" x14ac:dyDescent="0.2">
      <c r="B81" s="419" t="s">
        <v>460</v>
      </c>
    </row>
    <row r="82" spans="1:3" s="32" customFormat="1" x14ac:dyDescent="0.2">
      <c r="B82" s="419" t="s">
        <v>461</v>
      </c>
    </row>
    <row r="83" spans="1:3" s="255" customFormat="1" x14ac:dyDescent="0.2">
      <c r="B83" s="421" t="s">
        <v>462</v>
      </c>
    </row>
    <row r="85" spans="1:3" s="106" customFormat="1" x14ac:dyDescent="0.2">
      <c r="A85" s="418">
        <v>13</v>
      </c>
      <c r="B85" s="106" t="s">
        <v>463</v>
      </c>
    </row>
    <row r="87" spans="1:3" s="254" customFormat="1" x14ac:dyDescent="0.2">
      <c r="A87" s="418">
        <v>14</v>
      </c>
      <c r="B87" s="254" t="s">
        <v>464</v>
      </c>
    </row>
    <row r="88" spans="1:3" s="255" customFormat="1" x14ac:dyDescent="0.2">
      <c r="B88" s="255" t="s">
        <v>465</v>
      </c>
    </row>
    <row r="89" spans="1:3" s="32" customFormat="1" x14ac:dyDescent="0.2"/>
    <row r="90" spans="1:3" s="254" customFormat="1" x14ac:dyDescent="0.2">
      <c r="A90" s="418">
        <v>15</v>
      </c>
      <c r="B90" s="254" t="s">
        <v>466</v>
      </c>
    </row>
    <row r="91" spans="1:3" s="32" customFormat="1" x14ac:dyDescent="0.2"/>
    <row r="92" spans="1:3" s="32" customFormat="1" x14ac:dyDescent="0.2"/>
    <row r="93" spans="1:3" s="32" customFormat="1" x14ac:dyDescent="0.2"/>
    <row r="94" spans="1:3" s="32" customFormat="1" x14ac:dyDescent="0.2">
      <c r="B94" s="32" t="s">
        <v>467</v>
      </c>
      <c r="C94" s="32" t="s">
        <v>468</v>
      </c>
    </row>
    <row r="95" spans="1:3" s="32" customFormat="1" x14ac:dyDescent="0.2">
      <c r="C95" s="32" t="s">
        <v>469</v>
      </c>
    </row>
    <row r="96" spans="1:3" s="32" customFormat="1" x14ac:dyDescent="0.2">
      <c r="C96" s="32" t="s">
        <v>470</v>
      </c>
    </row>
    <row r="97" spans="1:3" s="32" customFormat="1" x14ac:dyDescent="0.2">
      <c r="C97" s="32" t="s">
        <v>471</v>
      </c>
    </row>
    <row r="98" spans="1:3" s="32" customFormat="1" x14ac:dyDescent="0.2"/>
    <row r="99" spans="1:3" s="32" customFormat="1" x14ac:dyDescent="0.2">
      <c r="B99" s="32" t="s">
        <v>472</v>
      </c>
    </row>
    <row r="100" spans="1:3" s="32" customFormat="1" x14ac:dyDescent="0.2">
      <c r="B100" s="32" t="s">
        <v>473</v>
      </c>
    </row>
    <row r="101" spans="1:3" s="255" customFormat="1" x14ac:dyDescent="0.2">
      <c r="B101" s="255" t="s">
        <v>474</v>
      </c>
    </row>
    <row r="102" spans="1:3" s="32" customFormat="1" x14ac:dyDescent="0.2"/>
    <row r="103" spans="1:3" s="254" customFormat="1" x14ac:dyDescent="0.2">
      <c r="A103" s="418">
        <v>16</v>
      </c>
      <c r="B103" s="254" t="s">
        <v>475</v>
      </c>
    </row>
    <row r="104" spans="1:3" s="255" customFormat="1" x14ac:dyDescent="0.2">
      <c r="B104" s="255" t="s">
        <v>476</v>
      </c>
    </row>
    <row r="105" spans="1:3" s="32" customFormat="1" x14ac:dyDescent="0.2"/>
    <row r="106" spans="1:3" s="224" customFormat="1" ht="18" x14ac:dyDescent="0.25">
      <c r="A106" s="422" t="s">
        <v>477</v>
      </c>
    </row>
    <row r="108" spans="1:3" s="254" customFormat="1" x14ac:dyDescent="0.2">
      <c r="A108" s="418">
        <v>17</v>
      </c>
      <c r="B108" s="254" t="s">
        <v>506</v>
      </c>
    </row>
    <row r="109" spans="1:3" s="255" customFormat="1" x14ac:dyDescent="0.2">
      <c r="B109" s="255" t="s">
        <v>494</v>
      </c>
    </row>
    <row r="111" spans="1:3" s="254" customFormat="1" x14ac:dyDescent="0.2">
      <c r="A111" s="418">
        <v>18</v>
      </c>
      <c r="B111" s="254" t="s">
        <v>503</v>
      </c>
    </row>
    <row r="112" spans="1:3" s="255" customFormat="1" x14ac:dyDescent="0.2">
      <c r="B112" s="255" t="s">
        <v>478</v>
      </c>
    </row>
    <row r="114" spans="1:2" s="106" customFormat="1" x14ac:dyDescent="0.2">
      <c r="A114" s="418">
        <v>19</v>
      </c>
      <c r="B114" s="106" t="s">
        <v>495</v>
      </c>
    </row>
    <row r="116" spans="1:2" s="254" customFormat="1" x14ac:dyDescent="0.2">
      <c r="A116" s="418">
        <v>20</v>
      </c>
      <c r="B116" s="254" t="s">
        <v>479</v>
      </c>
    </row>
    <row r="117" spans="1:2" s="32" customFormat="1" x14ac:dyDescent="0.2">
      <c r="B117" s="419" t="s">
        <v>480</v>
      </c>
    </row>
    <row r="118" spans="1:2" s="32" customFormat="1" x14ac:dyDescent="0.2">
      <c r="B118" s="419" t="s">
        <v>481</v>
      </c>
    </row>
    <row r="119" spans="1:2" s="32" customFormat="1" x14ac:dyDescent="0.2">
      <c r="B119" s="419" t="s">
        <v>482</v>
      </c>
    </row>
    <row r="120" spans="1:2" s="255" customFormat="1" x14ac:dyDescent="0.2">
      <c r="B120" s="255" t="s">
        <v>496</v>
      </c>
    </row>
    <row r="122" spans="1:2" s="106" customFormat="1" x14ac:dyDescent="0.2">
      <c r="A122" s="418">
        <v>21</v>
      </c>
      <c r="B122" s="106" t="s">
        <v>497</v>
      </c>
    </row>
    <row r="124" spans="1:2" s="254" customFormat="1" x14ac:dyDescent="0.2">
      <c r="A124" s="418">
        <v>22</v>
      </c>
      <c r="B124" s="254" t="s">
        <v>483</v>
      </c>
    </row>
    <row r="125" spans="1:2" s="32" customFormat="1" x14ac:dyDescent="0.2">
      <c r="B125" s="32" t="s">
        <v>484</v>
      </c>
    </row>
    <row r="126" spans="1:2" s="32" customFormat="1" x14ac:dyDescent="0.2">
      <c r="B126" s="32" t="s">
        <v>485</v>
      </c>
    </row>
    <row r="127" spans="1:2" s="255" customFormat="1" x14ac:dyDescent="0.2">
      <c r="B127" s="255" t="s">
        <v>486</v>
      </c>
    </row>
  </sheetData>
  <sheetProtection algorithmName="SHA-512" hashValue="QqTzYApqnU9oLdGcrQ9GmUFY9Pai55xEn300ruckQrRHb2VmTFcGfql+VERmVDgzMRHbJW4v+ir/CTfeQYO0bA==" saltValue="2+DpiMD2hcieFqTOea7rUQ==" spinCount="100000" sheet="1" objects="1" scenarios="1" selectLockedCells="1"/>
  <mergeCells count="16">
    <mergeCell ref="R11:S11"/>
    <mergeCell ref="D13:E13"/>
    <mergeCell ref="G13:H13"/>
    <mergeCell ref="M13:N13"/>
    <mergeCell ref="D14:E14"/>
    <mergeCell ref="D15:E15"/>
    <mergeCell ref="B3:B17"/>
    <mergeCell ref="G4:H4"/>
    <mergeCell ref="M4:P4"/>
    <mergeCell ref="D5:E5"/>
    <mergeCell ref="O6:P6"/>
    <mergeCell ref="R6:S6"/>
    <mergeCell ref="J8:K8"/>
    <mergeCell ref="M8:N8"/>
    <mergeCell ref="O8:P8"/>
    <mergeCell ref="D9:E9"/>
  </mergeCells>
  <hyperlinks>
    <hyperlink ref="E7" location="GeothermalGUI!A21" display="GeothermalGUI!A21"/>
    <hyperlink ref="E11" location="GeothermalGUI!A31" display="GeothermalGUI!A31"/>
    <hyperlink ref="D15:E15" location="GeothermalGUI!A39" display="GeothermalGUI!A39"/>
    <hyperlink ref="H6" location="GeothermalGUI!A62" display="GeothermalGUI!A62"/>
    <hyperlink ref="H7" location="GeothermalGUI!A68" display="GeothermalGUI!A68"/>
    <hyperlink ref="H8" location="GeothermalGUI!A74" display="GeothermalGUI!A74"/>
    <hyperlink ref="H9" location="GeothermalGUI!A76" display="GeothermalGUI!A76"/>
    <hyperlink ref="H10" location="GeothermalGUI!A79" display="GeothermalGUI!A79"/>
    <hyperlink ref="H11" location="GeothermalGUI!A87" display="GeothermalGUI!A87"/>
    <hyperlink ref="H15" location="GeothermalGUI!A95" display="GeothermalGUI!A95"/>
    <hyperlink ref="H16" location="GeothermalGUI!A97" display="GeothermalGUI!A97"/>
    <hyperlink ref="K10" location="GeothermalGUI!A99" display="GeothermalGUI!A99"/>
    <hyperlink ref="K11" location="GeothermalGUI!A105" display="GeothermalGUI!A105"/>
    <hyperlink ref="K12" location="GeothermalGUI!A107" display="GeothermalGUI!A107"/>
    <hyperlink ref="N6:N7" location="GeothermalGUI!A129" display="GeothermalGUI!A129"/>
    <hyperlink ref="N9:N11" location="GeothermalGUI!A132" display="GeothermalGUI!A132"/>
    <hyperlink ref="N12" location="GeothermalGUI!A135" display="GeothermalGUI!A135"/>
    <hyperlink ref="N14:N16" location="GeothermalGUI!A138" display="GeothermalGUI!A138"/>
    <hyperlink ref="P7" location="GeothermalGUI!A144" display="GeothermalGUI!A144"/>
    <hyperlink ref="P9:P14" location="GeothermalGUI!A146" display="GeothermalGUI!A146"/>
    <hyperlink ref="S9" location="GeothermalGUI!A124" display="GeothermalGUI!A124"/>
    <hyperlink ref="S10" location="GeothermalGUI!A124" display="GeothermalGUI!A124"/>
    <hyperlink ref="S8" location="HeatPumpGUI!A110" display="HeatPumpGUI!A110"/>
    <hyperlink ref="S12:S15" location="SolarThermalGUI!A110" display="SolarThermalGUI!A110"/>
    <hyperlink ref="S12:S14" location="HeatPumpGUI!A110" display="HeatPumpGUI!A110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6625" r:id="rId4">
          <objectPr defaultSize="0" autoPict="0" r:id="rId5">
            <anchor moveWithCells="1">
              <from>
                <xdr:col>1</xdr:col>
                <xdr:colOff>209550</xdr:colOff>
                <xdr:row>90</xdr:row>
                <xdr:rowOff>85725</xdr:rowOff>
              </from>
              <to>
                <xdr:col>3</xdr:col>
                <xdr:colOff>714375</xdr:colOff>
                <xdr:row>91</xdr:row>
                <xdr:rowOff>142875</xdr:rowOff>
              </to>
            </anchor>
          </objectPr>
        </oleObject>
      </mc:Choice>
      <mc:Fallback>
        <oleObject progId="Equation.3" shapeId="2662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4:BE12"/>
  <sheetViews>
    <sheetView workbookViewId="0">
      <selection activeCell="C23" sqref="C23"/>
    </sheetView>
  </sheetViews>
  <sheetFormatPr baseColWidth="10" defaultRowHeight="15" outlineLevelRow="1" x14ac:dyDescent="0.25"/>
  <sheetData>
    <row r="4" spans="2:57" ht="15.75" thickBot="1" x14ac:dyDescent="0.3"/>
    <row r="5" spans="2:57" s="79" customFormat="1" ht="14.25" customHeight="1" outlineLevel="1" thickTop="1" thickBot="1" x14ac:dyDescent="0.3">
      <c r="B5" s="24" t="s">
        <v>100</v>
      </c>
      <c r="L5" s="80"/>
      <c r="M5" s="25" t="s">
        <v>5</v>
      </c>
      <c r="N5" s="25" t="s">
        <v>28</v>
      </c>
      <c r="O5" s="73" t="e">
        <f>+HLOOKUP(1,$R$6:$BE$7,2,0)-1</f>
        <v>#N/A</v>
      </c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</row>
    <row r="6" spans="2:57" s="2" customFormat="1" ht="13.5" outlineLevel="1" thickTop="1" x14ac:dyDescent="0.2">
      <c r="M6" s="42"/>
      <c r="N6" s="42"/>
      <c r="O6" s="42"/>
      <c r="R6" s="84" t="e">
        <f t="shared" ref="R6:BE6" si="0">+IF(R8&gt;0,1,0)</f>
        <v>#DIV/0!</v>
      </c>
      <c r="S6" s="84" t="e">
        <f t="shared" si="0"/>
        <v>#N/A</v>
      </c>
      <c r="T6" s="84" t="e">
        <f t="shared" si="0"/>
        <v>#N/A</v>
      </c>
      <c r="U6" s="84" t="e">
        <f t="shared" si="0"/>
        <v>#N/A</v>
      </c>
      <c r="V6" s="84" t="e">
        <f t="shared" si="0"/>
        <v>#N/A</v>
      </c>
      <c r="W6" s="84" t="e">
        <f t="shared" si="0"/>
        <v>#N/A</v>
      </c>
      <c r="X6" s="84" t="e">
        <f t="shared" si="0"/>
        <v>#N/A</v>
      </c>
      <c r="Y6" s="84" t="e">
        <f t="shared" si="0"/>
        <v>#N/A</v>
      </c>
      <c r="Z6" s="84" t="e">
        <f t="shared" si="0"/>
        <v>#N/A</v>
      </c>
      <c r="AA6" s="84" t="e">
        <f t="shared" si="0"/>
        <v>#N/A</v>
      </c>
      <c r="AB6" s="84" t="e">
        <f t="shared" si="0"/>
        <v>#N/A</v>
      </c>
      <c r="AC6" s="84" t="e">
        <f t="shared" si="0"/>
        <v>#N/A</v>
      </c>
      <c r="AD6" s="84" t="e">
        <f t="shared" si="0"/>
        <v>#N/A</v>
      </c>
      <c r="AE6" s="84" t="e">
        <f t="shared" si="0"/>
        <v>#N/A</v>
      </c>
      <c r="AF6" s="84" t="e">
        <f t="shared" si="0"/>
        <v>#N/A</v>
      </c>
      <c r="AG6" s="84" t="e">
        <f t="shared" si="0"/>
        <v>#N/A</v>
      </c>
      <c r="AH6" s="84" t="e">
        <f t="shared" si="0"/>
        <v>#N/A</v>
      </c>
      <c r="AI6" s="84" t="e">
        <f t="shared" si="0"/>
        <v>#N/A</v>
      </c>
      <c r="AJ6" s="84" t="e">
        <f t="shared" si="0"/>
        <v>#N/A</v>
      </c>
      <c r="AK6" s="84" t="e">
        <f t="shared" si="0"/>
        <v>#N/A</v>
      </c>
      <c r="AL6" s="84" t="e">
        <f t="shared" si="0"/>
        <v>#N/A</v>
      </c>
      <c r="AM6" s="84" t="e">
        <f t="shared" si="0"/>
        <v>#N/A</v>
      </c>
      <c r="AN6" s="84" t="e">
        <f t="shared" si="0"/>
        <v>#N/A</v>
      </c>
      <c r="AO6" s="84" t="e">
        <f t="shared" si="0"/>
        <v>#N/A</v>
      </c>
      <c r="AP6" s="84" t="e">
        <f t="shared" si="0"/>
        <v>#N/A</v>
      </c>
      <c r="AQ6" s="84" t="e">
        <f t="shared" si="0"/>
        <v>#N/A</v>
      </c>
      <c r="AR6" s="84" t="e">
        <f t="shared" si="0"/>
        <v>#N/A</v>
      </c>
      <c r="AS6" s="84" t="e">
        <f t="shared" si="0"/>
        <v>#N/A</v>
      </c>
      <c r="AT6" s="84" t="e">
        <f t="shared" si="0"/>
        <v>#N/A</v>
      </c>
      <c r="AU6" s="84" t="e">
        <f t="shared" si="0"/>
        <v>#N/A</v>
      </c>
      <c r="AV6" s="84" t="e">
        <f t="shared" si="0"/>
        <v>#N/A</v>
      </c>
      <c r="AW6" s="84" t="e">
        <f t="shared" si="0"/>
        <v>#N/A</v>
      </c>
      <c r="AX6" s="84" t="e">
        <f t="shared" si="0"/>
        <v>#N/A</v>
      </c>
      <c r="AY6" s="84" t="e">
        <f t="shared" si="0"/>
        <v>#N/A</v>
      </c>
      <c r="AZ6" s="84" t="e">
        <f t="shared" si="0"/>
        <v>#N/A</v>
      </c>
      <c r="BA6" s="84" t="e">
        <f t="shared" si="0"/>
        <v>#N/A</v>
      </c>
      <c r="BB6" s="84" t="e">
        <f t="shared" si="0"/>
        <v>#N/A</v>
      </c>
      <c r="BC6" s="84" t="e">
        <f t="shared" si="0"/>
        <v>#N/A</v>
      </c>
      <c r="BD6" s="84" t="e">
        <f t="shared" si="0"/>
        <v>#N/A</v>
      </c>
      <c r="BE6" s="84" t="e">
        <f t="shared" si="0"/>
        <v>#N/A</v>
      </c>
    </row>
    <row r="7" spans="2:57" s="2" customFormat="1" ht="12.75" outlineLevel="1" x14ac:dyDescent="0.2">
      <c r="M7" s="42"/>
      <c r="N7" s="42"/>
      <c r="O7" s="42"/>
      <c r="R7" s="82">
        <f>+GSHP!R58</f>
        <v>1</v>
      </c>
      <c r="S7" s="82">
        <f>+GSHP!S58</f>
        <v>2</v>
      </c>
      <c r="T7" s="82">
        <f>+GSHP!T58</f>
        <v>3</v>
      </c>
      <c r="U7" s="82">
        <f>+GSHP!U58</f>
        <v>4</v>
      </c>
      <c r="V7" s="82">
        <f>+GSHP!V58</f>
        <v>5</v>
      </c>
      <c r="W7" s="82">
        <f>+GSHP!W58</f>
        <v>6</v>
      </c>
      <c r="X7" s="82">
        <f>+GSHP!X58</f>
        <v>7</v>
      </c>
      <c r="Y7" s="82">
        <f>+GSHP!Y58</f>
        <v>8</v>
      </c>
      <c r="Z7" s="82">
        <f>+GSHP!Z58</f>
        <v>9</v>
      </c>
      <c r="AA7" s="82">
        <f>+GSHP!AA58</f>
        <v>10</v>
      </c>
      <c r="AB7" s="82">
        <f>+GSHP!AB58</f>
        <v>11</v>
      </c>
      <c r="AC7" s="82">
        <f>+GSHP!AC58</f>
        <v>12</v>
      </c>
      <c r="AD7" s="82">
        <f>+GSHP!AD58</f>
        <v>13</v>
      </c>
      <c r="AE7" s="82">
        <f>+GSHP!AE58</f>
        <v>14</v>
      </c>
      <c r="AF7" s="82">
        <f>+GSHP!AF58</f>
        <v>15</v>
      </c>
      <c r="AG7" s="82">
        <f>+GSHP!AG58</f>
        <v>16</v>
      </c>
      <c r="AH7" s="82">
        <f>+GSHP!AH58</f>
        <v>17</v>
      </c>
      <c r="AI7" s="82">
        <f>+GSHP!AI58</f>
        <v>18</v>
      </c>
      <c r="AJ7" s="82">
        <f>+GSHP!AJ58</f>
        <v>19</v>
      </c>
      <c r="AK7" s="82">
        <f>+GSHP!AK58</f>
        <v>20</v>
      </c>
      <c r="AL7" s="82">
        <f>+GSHP!AL58</f>
        <v>21</v>
      </c>
      <c r="AM7" s="82">
        <f>+GSHP!AM58</f>
        <v>22</v>
      </c>
      <c r="AN7" s="82">
        <f>+GSHP!AN58</f>
        <v>23</v>
      </c>
      <c r="AO7" s="82">
        <f>+GSHP!AO58</f>
        <v>24</v>
      </c>
      <c r="AP7" s="82">
        <f>+GSHP!AP58</f>
        <v>25</v>
      </c>
      <c r="AQ7" s="82">
        <f>+GSHP!AQ58</f>
        <v>26</v>
      </c>
      <c r="AR7" s="82">
        <f>+GSHP!AR58</f>
        <v>27</v>
      </c>
      <c r="AS7" s="82">
        <f>+GSHP!AS58</f>
        <v>28</v>
      </c>
      <c r="AT7" s="82">
        <f>+GSHP!AT58</f>
        <v>29</v>
      </c>
      <c r="AU7" s="82">
        <f>+GSHP!AU58</f>
        <v>30</v>
      </c>
      <c r="AV7" s="82">
        <f>+GSHP!AV58</f>
        <v>31</v>
      </c>
      <c r="AW7" s="82">
        <f>+GSHP!AW58</f>
        <v>32</v>
      </c>
      <c r="AX7" s="82">
        <f>+GSHP!AX58</f>
        <v>33</v>
      </c>
      <c r="AY7" s="82">
        <f>+GSHP!AY58</f>
        <v>34</v>
      </c>
      <c r="AZ7" s="82">
        <f>+GSHP!AZ58</f>
        <v>35</v>
      </c>
      <c r="BA7" s="82">
        <f>+GSHP!BA58</f>
        <v>36</v>
      </c>
      <c r="BB7" s="82">
        <f>+GSHP!BB58</f>
        <v>37</v>
      </c>
      <c r="BC7" s="82">
        <f>+GSHP!BC58</f>
        <v>38</v>
      </c>
      <c r="BD7" s="82">
        <f>+GSHP!BD58</f>
        <v>39</v>
      </c>
      <c r="BE7" s="82">
        <f>+GSHP!BE58</f>
        <v>40</v>
      </c>
    </row>
    <row r="8" spans="2:57" s="7" customFormat="1" ht="14.25" customHeight="1" outlineLevel="1" x14ac:dyDescent="0.25">
      <c r="B8" s="13"/>
      <c r="C8" s="7" t="s">
        <v>386</v>
      </c>
      <c r="L8" s="6"/>
      <c r="M8" s="42" t="s">
        <v>5</v>
      </c>
      <c r="N8" s="42" t="s">
        <v>23</v>
      </c>
      <c r="O8" s="22"/>
      <c r="R8" s="36" t="e">
        <f t="shared" ref="R8:BE8" si="1">+R11-R9</f>
        <v>#DIV/0!</v>
      </c>
      <c r="S8" s="36" t="e">
        <f t="shared" si="1"/>
        <v>#N/A</v>
      </c>
      <c r="T8" s="36" t="e">
        <f t="shared" si="1"/>
        <v>#N/A</v>
      </c>
      <c r="U8" s="36" t="e">
        <f t="shared" si="1"/>
        <v>#N/A</v>
      </c>
      <c r="V8" s="36" t="e">
        <f t="shared" si="1"/>
        <v>#N/A</v>
      </c>
      <c r="W8" s="36" t="e">
        <f t="shared" si="1"/>
        <v>#N/A</v>
      </c>
      <c r="X8" s="36" t="e">
        <f t="shared" si="1"/>
        <v>#N/A</v>
      </c>
      <c r="Y8" s="36" t="e">
        <f t="shared" si="1"/>
        <v>#N/A</v>
      </c>
      <c r="Z8" s="36" t="e">
        <f t="shared" si="1"/>
        <v>#N/A</v>
      </c>
      <c r="AA8" s="36" t="e">
        <f t="shared" si="1"/>
        <v>#N/A</v>
      </c>
      <c r="AB8" s="36" t="e">
        <f t="shared" si="1"/>
        <v>#N/A</v>
      </c>
      <c r="AC8" s="36" t="e">
        <f t="shared" si="1"/>
        <v>#N/A</v>
      </c>
      <c r="AD8" s="36" t="e">
        <f t="shared" si="1"/>
        <v>#N/A</v>
      </c>
      <c r="AE8" s="36" t="e">
        <f t="shared" si="1"/>
        <v>#N/A</v>
      </c>
      <c r="AF8" s="36" t="e">
        <f t="shared" si="1"/>
        <v>#N/A</v>
      </c>
      <c r="AG8" s="36" t="e">
        <f t="shared" si="1"/>
        <v>#N/A</v>
      </c>
      <c r="AH8" s="36" t="e">
        <f t="shared" si="1"/>
        <v>#N/A</v>
      </c>
      <c r="AI8" s="36" t="e">
        <f t="shared" si="1"/>
        <v>#N/A</v>
      </c>
      <c r="AJ8" s="36" t="e">
        <f t="shared" si="1"/>
        <v>#N/A</v>
      </c>
      <c r="AK8" s="36" t="e">
        <f t="shared" si="1"/>
        <v>#N/A</v>
      </c>
      <c r="AL8" s="36" t="e">
        <f t="shared" si="1"/>
        <v>#N/A</v>
      </c>
      <c r="AM8" s="36" t="e">
        <f t="shared" si="1"/>
        <v>#N/A</v>
      </c>
      <c r="AN8" s="36" t="e">
        <f t="shared" si="1"/>
        <v>#N/A</v>
      </c>
      <c r="AO8" s="36" t="e">
        <f t="shared" si="1"/>
        <v>#N/A</v>
      </c>
      <c r="AP8" s="36" t="e">
        <f t="shared" si="1"/>
        <v>#N/A</v>
      </c>
      <c r="AQ8" s="36" t="e">
        <f t="shared" si="1"/>
        <v>#N/A</v>
      </c>
      <c r="AR8" s="36" t="e">
        <f t="shared" si="1"/>
        <v>#N/A</v>
      </c>
      <c r="AS8" s="36" t="e">
        <f t="shared" si="1"/>
        <v>#N/A</v>
      </c>
      <c r="AT8" s="36" t="e">
        <f t="shared" si="1"/>
        <v>#N/A</v>
      </c>
      <c r="AU8" s="36" t="e">
        <f t="shared" si="1"/>
        <v>#N/A</v>
      </c>
      <c r="AV8" s="36" t="e">
        <f t="shared" si="1"/>
        <v>#N/A</v>
      </c>
      <c r="AW8" s="36" t="e">
        <f t="shared" si="1"/>
        <v>#N/A</v>
      </c>
      <c r="AX8" s="36" t="e">
        <f t="shared" si="1"/>
        <v>#N/A</v>
      </c>
      <c r="AY8" s="36" t="e">
        <f t="shared" si="1"/>
        <v>#N/A</v>
      </c>
      <c r="AZ8" s="36" t="e">
        <f t="shared" si="1"/>
        <v>#N/A</v>
      </c>
      <c r="BA8" s="36" t="e">
        <f t="shared" si="1"/>
        <v>#N/A</v>
      </c>
      <c r="BB8" s="36" t="e">
        <f t="shared" si="1"/>
        <v>#N/A</v>
      </c>
      <c r="BC8" s="36" t="e">
        <f t="shared" si="1"/>
        <v>#N/A</v>
      </c>
      <c r="BD8" s="36" t="e">
        <f t="shared" si="1"/>
        <v>#N/A</v>
      </c>
      <c r="BE8" s="36" t="e">
        <f t="shared" si="1"/>
        <v>#N/A</v>
      </c>
    </row>
    <row r="9" spans="2:57" s="2" customFormat="1" ht="12.75" outlineLevel="1" x14ac:dyDescent="0.2">
      <c r="D9" s="2" t="s">
        <v>307</v>
      </c>
      <c r="M9" s="42" t="s">
        <v>5</v>
      </c>
      <c r="N9" s="42" t="s">
        <v>23</v>
      </c>
      <c r="P9" s="42"/>
      <c r="Q9" s="42"/>
      <c r="R9" s="36" t="e">
        <f>+Q9+(GSHP!R158+GSHP!R131+GSHP!R118)*GSHP!$O$231</f>
        <v>#DIV/0!</v>
      </c>
      <c r="S9" s="36" t="e">
        <f>+R9+(GSHP!S158+GSHP!S131+GSHP!S118)*GSHP!$O$231</f>
        <v>#DIV/0!</v>
      </c>
      <c r="T9" s="36" t="e">
        <f>+S9+(GSHP!T158+GSHP!T131+GSHP!T118)*GSHP!$O$231</f>
        <v>#DIV/0!</v>
      </c>
      <c r="U9" s="36" t="e">
        <f>+T9+(GSHP!U158+GSHP!U131+GSHP!U118)*GSHP!$O$231</f>
        <v>#DIV/0!</v>
      </c>
      <c r="V9" s="36" t="e">
        <f>+U9+(GSHP!V158+GSHP!V131+GSHP!V118)*GSHP!$O$231</f>
        <v>#DIV/0!</v>
      </c>
      <c r="W9" s="36" t="e">
        <f>+V9+(GSHP!W158+GSHP!W131+GSHP!W118)*GSHP!$O$231</f>
        <v>#DIV/0!</v>
      </c>
      <c r="X9" s="36" t="e">
        <f>+W9+(GSHP!X158+GSHP!X131+GSHP!X118)*GSHP!$O$231</f>
        <v>#DIV/0!</v>
      </c>
      <c r="Y9" s="36" t="e">
        <f>+X9+(GSHP!Y158+GSHP!Y131+GSHP!Y118)*GSHP!$O$231</f>
        <v>#DIV/0!</v>
      </c>
      <c r="Z9" s="36" t="e">
        <f>+Y9+(GSHP!Z158+GSHP!Z131+GSHP!Z118)*GSHP!$O$231</f>
        <v>#DIV/0!</v>
      </c>
      <c r="AA9" s="36" t="e">
        <f>+Z9+(GSHP!AA158+GSHP!AA131+GSHP!AA118)*GSHP!$O$231</f>
        <v>#DIV/0!</v>
      </c>
      <c r="AB9" s="36" t="e">
        <f>+AA9+(GSHP!AB158+GSHP!AB131+GSHP!AB118)*GSHP!$O$231</f>
        <v>#DIV/0!</v>
      </c>
      <c r="AC9" s="36" t="e">
        <f>+AB9+(GSHP!AC158+GSHP!AC131+GSHP!AC118)*GSHP!$O$231</f>
        <v>#DIV/0!</v>
      </c>
      <c r="AD9" s="36" t="e">
        <f>+AC9+(GSHP!AD158+GSHP!AD131+GSHP!AD118)*GSHP!$O$231</f>
        <v>#DIV/0!</v>
      </c>
      <c r="AE9" s="36" t="e">
        <f>+AD9+(GSHP!AE158+GSHP!AE131+GSHP!AE118)*GSHP!$O$231</f>
        <v>#DIV/0!</v>
      </c>
      <c r="AF9" s="36" t="e">
        <f>+AE9+(GSHP!AF158+GSHP!AF131+GSHP!AF118)*GSHP!$O$231</f>
        <v>#DIV/0!</v>
      </c>
      <c r="AG9" s="36" t="e">
        <f>+AF9+(GSHP!AG158+GSHP!AG131+GSHP!AG118)*GSHP!$O$231</f>
        <v>#DIV/0!</v>
      </c>
      <c r="AH9" s="36" t="e">
        <f>+AG9+(GSHP!AH158+GSHP!AH131+GSHP!AH118)*GSHP!$O$231</f>
        <v>#DIV/0!</v>
      </c>
      <c r="AI9" s="36" t="e">
        <f>+AH9+(GSHP!AI158+GSHP!AI131+GSHP!AI118)*GSHP!$O$231</f>
        <v>#DIV/0!</v>
      </c>
      <c r="AJ9" s="36" t="e">
        <f>+AI9+(GSHP!AJ158+GSHP!AJ131+GSHP!AJ118)*GSHP!$O$231</f>
        <v>#DIV/0!</v>
      </c>
      <c r="AK9" s="36" t="e">
        <f>+AJ9+(GSHP!AK158+GSHP!AK131+GSHP!AK118)*GSHP!$O$231</f>
        <v>#DIV/0!</v>
      </c>
      <c r="AL9" s="36" t="e">
        <f>+AK9+(GSHP!AL158+GSHP!AL131+GSHP!AL118)*GSHP!$O$231</f>
        <v>#DIV/0!</v>
      </c>
      <c r="AM9" s="36" t="e">
        <f>+AL9+(GSHP!AM158+GSHP!AM131+GSHP!AM118)*GSHP!$O$231</f>
        <v>#DIV/0!</v>
      </c>
      <c r="AN9" s="36" t="e">
        <f>+AM9+(GSHP!AN158+GSHP!AN131+GSHP!AN118)*GSHP!$O$231</f>
        <v>#DIV/0!</v>
      </c>
      <c r="AO9" s="36" t="e">
        <f>+AN9+(GSHP!AO158+GSHP!AO131+GSHP!AO118)*GSHP!$O$231</f>
        <v>#DIV/0!</v>
      </c>
      <c r="AP9" s="36" t="e">
        <f>+AO9+(GSHP!AP158+GSHP!AP131+GSHP!AP118)*GSHP!$O$231</f>
        <v>#DIV/0!</v>
      </c>
      <c r="AQ9" s="36" t="e">
        <f>+AP9+(GSHP!AQ158+GSHP!AQ131+GSHP!AQ118)*GSHP!$O$231</f>
        <v>#DIV/0!</v>
      </c>
      <c r="AR9" s="36" t="e">
        <f>+AQ9+(GSHP!AR158+GSHP!AR131+GSHP!AR118)*GSHP!$O$231</f>
        <v>#DIV/0!</v>
      </c>
      <c r="AS9" s="36" t="e">
        <f>+AR9+(GSHP!AS158+GSHP!AS131+GSHP!AS118)*GSHP!$O$231</f>
        <v>#DIV/0!</v>
      </c>
      <c r="AT9" s="36" t="e">
        <f>+AS9+(GSHP!AT158+GSHP!AT131+GSHP!AT118)*GSHP!$O$231</f>
        <v>#DIV/0!</v>
      </c>
      <c r="AU9" s="36" t="e">
        <f>+AT9+(GSHP!AU158+GSHP!AU131+GSHP!AU118)*GSHP!$O$231</f>
        <v>#DIV/0!</v>
      </c>
      <c r="AV9" s="36" t="e">
        <f>+AU9+(GSHP!AV158+GSHP!AV131+GSHP!AV118)*GSHP!$O$231</f>
        <v>#DIV/0!</v>
      </c>
      <c r="AW9" s="36" t="e">
        <f>+AV9+(GSHP!AW158+GSHP!AW131+GSHP!AW118)*GSHP!$O$231</f>
        <v>#DIV/0!</v>
      </c>
      <c r="AX9" s="36" t="e">
        <f>+AW9+(GSHP!AX158+GSHP!AX131+GSHP!AX118)*GSHP!$O$231</f>
        <v>#DIV/0!</v>
      </c>
      <c r="AY9" s="36" t="e">
        <f>+AX9+(GSHP!AY158+GSHP!AY131+GSHP!AY118)*GSHP!$O$231</f>
        <v>#DIV/0!</v>
      </c>
      <c r="AZ9" s="36" t="e">
        <f>+AY9+(GSHP!AZ158+GSHP!AZ131+GSHP!AZ118)*GSHP!$O$231</f>
        <v>#DIV/0!</v>
      </c>
      <c r="BA9" s="36" t="e">
        <f>+AZ9+(GSHP!BA158+GSHP!BA131+GSHP!BA118)*GSHP!$O$231</f>
        <v>#DIV/0!</v>
      </c>
      <c r="BB9" s="36" t="e">
        <f>+BA9+(GSHP!BB158+GSHP!BB131+GSHP!BB118)*GSHP!$O$231</f>
        <v>#DIV/0!</v>
      </c>
      <c r="BC9" s="36" t="e">
        <f>+BB9+(GSHP!BC158+GSHP!BC131+GSHP!BC118)*GSHP!$O$231</f>
        <v>#DIV/0!</v>
      </c>
      <c r="BD9" s="36" t="e">
        <f>+BC9+(GSHP!BD158+GSHP!BD131+GSHP!BD118)*GSHP!$O$231</f>
        <v>#DIV/0!</v>
      </c>
      <c r="BE9" s="36" t="e">
        <f>+BD9+(GSHP!BE158+GSHP!BE131+GSHP!BE118)*GSHP!$O$231</f>
        <v>#DIV/0!</v>
      </c>
    </row>
    <row r="10" spans="2:57" s="2" customFormat="1" ht="12.75" outlineLevel="1" x14ac:dyDescent="0.2">
      <c r="D10" s="2" t="s">
        <v>12</v>
      </c>
      <c r="M10" s="42" t="s">
        <v>5</v>
      </c>
      <c r="N10" s="42" t="s">
        <v>13</v>
      </c>
      <c r="O10" s="42" t="e">
        <f>+IF(ROUND(SUM(GSHP!R118:BE118,GSHP!R131:BE131,GSHP!R158:BE158)*GSHP!O231-BE9,0)=0,"OK","ERROR")</f>
        <v>#N/A</v>
      </c>
      <c r="P10" s="42"/>
      <c r="Q10" s="42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</row>
    <row r="11" spans="2:57" s="2" customFormat="1" ht="12.75" outlineLevel="1" x14ac:dyDescent="0.2">
      <c r="D11" s="2" t="s">
        <v>101</v>
      </c>
      <c r="M11" s="42" t="s">
        <v>5</v>
      </c>
      <c r="N11" s="42" t="s">
        <v>23</v>
      </c>
      <c r="O11" s="42"/>
      <c r="P11" s="42"/>
      <c r="Q11" s="42"/>
      <c r="R11" s="36">
        <f>+Q11+GSHP!R183+GSHP!R193</f>
        <v>0</v>
      </c>
      <c r="S11" s="36" t="e">
        <f>+R11+GSHP!S183+GSHP!S193</f>
        <v>#N/A</v>
      </c>
      <c r="T11" s="36" t="e">
        <f>+S11+GSHP!T183+GSHP!T193</f>
        <v>#N/A</v>
      </c>
      <c r="U11" s="36" t="e">
        <f>+T11+GSHP!U183+GSHP!U193</f>
        <v>#N/A</v>
      </c>
      <c r="V11" s="36" t="e">
        <f>+U11+GSHP!V183+GSHP!V193</f>
        <v>#N/A</v>
      </c>
      <c r="W11" s="36" t="e">
        <f>+V11+GSHP!W183+GSHP!W193</f>
        <v>#N/A</v>
      </c>
      <c r="X11" s="36" t="e">
        <f>+W11+GSHP!X183+GSHP!X193</f>
        <v>#N/A</v>
      </c>
      <c r="Y11" s="36" t="e">
        <f>+X11+GSHP!Y183+GSHP!Y193</f>
        <v>#N/A</v>
      </c>
      <c r="Z11" s="36" t="e">
        <f>+Y11+GSHP!Z183+GSHP!Z193</f>
        <v>#N/A</v>
      </c>
      <c r="AA11" s="36" t="e">
        <f>+Z11+GSHP!AA183+GSHP!AA193</f>
        <v>#N/A</v>
      </c>
      <c r="AB11" s="36" t="e">
        <f>+AA11+GSHP!AB183+GSHP!AB193</f>
        <v>#N/A</v>
      </c>
      <c r="AC11" s="36" t="e">
        <f>+AB11+GSHP!AC183+GSHP!AC193</f>
        <v>#N/A</v>
      </c>
      <c r="AD11" s="36" t="e">
        <f>+AC11+GSHP!AD183+GSHP!AD193</f>
        <v>#N/A</v>
      </c>
      <c r="AE11" s="36" t="e">
        <f>+AD11+GSHP!AE183+GSHP!AE193</f>
        <v>#N/A</v>
      </c>
      <c r="AF11" s="36" t="e">
        <f>+AE11+GSHP!AF183+GSHP!AF193</f>
        <v>#N/A</v>
      </c>
      <c r="AG11" s="36" t="e">
        <f>+AF11+GSHP!AG183+GSHP!AG193</f>
        <v>#N/A</v>
      </c>
      <c r="AH11" s="36" t="e">
        <f>+AG11+GSHP!AH183+GSHP!AH193</f>
        <v>#N/A</v>
      </c>
      <c r="AI11" s="36" t="e">
        <f>+AH11+GSHP!AI183+GSHP!AI193</f>
        <v>#N/A</v>
      </c>
      <c r="AJ11" s="36" t="e">
        <f>+AI11+GSHP!AJ183+GSHP!AJ193</f>
        <v>#N/A</v>
      </c>
      <c r="AK11" s="36" t="e">
        <f>+AJ11+GSHP!AK183+GSHP!AK193</f>
        <v>#N/A</v>
      </c>
      <c r="AL11" s="36" t="e">
        <f>+AK11+GSHP!AL183+GSHP!AL193</f>
        <v>#N/A</v>
      </c>
      <c r="AM11" s="36" t="e">
        <f>+AL11+GSHP!AM183+GSHP!AM193</f>
        <v>#N/A</v>
      </c>
      <c r="AN11" s="36" t="e">
        <f>+AM11+GSHP!AN183+GSHP!AN193</f>
        <v>#N/A</v>
      </c>
      <c r="AO11" s="36" t="e">
        <f>+AN11+GSHP!AO183+GSHP!AO193</f>
        <v>#N/A</v>
      </c>
      <c r="AP11" s="36" t="e">
        <f>+AO11+GSHP!AP183+GSHP!AP193</f>
        <v>#N/A</v>
      </c>
      <c r="AQ11" s="36" t="e">
        <f>+AP11+GSHP!AQ183+GSHP!AQ193</f>
        <v>#N/A</v>
      </c>
      <c r="AR11" s="36" t="e">
        <f>+AQ11+GSHP!AR183+GSHP!AR193</f>
        <v>#N/A</v>
      </c>
      <c r="AS11" s="36" t="e">
        <f>+AR11+GSHP!AS183+GSHP!AS193</f>
        <v>#N/A</v>
      </c>
      <c r="AT11" s="36" t="e">
        <f>+AS11+GSHP!AT183+GSHP!AT193</f>
        <v>#N/A</v>
      </c>
      <c r="AU11" s="36" t="e">
        <f>+AT11+GSHP!AU183+GSHP!AU193</f>
        <v>#N/A</v>
      </c>
      <c r="AV11" s="36" t="e">
        <f>+AU11+GSHP!AV183+GSHP!AV193</f>
        <v>#N/A</v>
      </c>
      <c r="AW11" s="36" t="e">
        <f>+AV11+GSHP!AW183+GSHP!AW193</f>
        <v>#N/A</v>
      </c>
      <c r="AX11" s="36" t="e">
        <f>+AW11+GSHP!AX183+GSHP!AX193</f>
        <v>#N/A</v>
      </c>
      <c r="AY11" s="36" t="e">
        <f>+AX11+GSHP!AY183+GSHP!AY193</f>
        <v>#N/A</v>
      </c>
      <c r="AZ11" s="36" t="e">
        <f>+AY11+GSHP!AZ183+GSHP!AZ193</f>
        <v>#N/A</v>
      </c>
      <c r="BA11" s="36" t="e">
        <f>+AZ11+GSHP!BA183+GSHP!BA193</f>
        <v>#N/A</v>
      </c>
      <c r="BB11" s="36" t="e">
        <f>+BA11+GSHP!BB183+GSHP!BB193</f>
        <v>#N/A</v>
      </c>
      <c r="BC11" s="36" t="e">
        <f>+BB11+GSHP!BC183+GSHP!BC193</f>
        <v>#N/A</v>
      </c>
      <c r="BD11" s="36" t="e">
        <f>+BC11+GSHP!BD183+GSHP!BD193</f>
        <v>#N/A</v>
      </c>
      <c r="BE11" s="36" t="e">
        <f>+BD11+GSHP!BE183+GSHP!BE193</f>
        <v>#N/A</v>
      </c>
    </row>
    <row r="12" spans="2:57" s="2" customFormat="1" ht="12.75" outlineLevel="1" x14ac:dyDescent="0.2">
      <c r="D12" s="2" t="s">
        <v>12</v>
      </c>
      <c r="M12" s="42" t="s">
        <v>5</v>
      </c>
      <c r="N12" s="42" t="s">
        <v>13</v>
      </c>
      <c r="O12" s="42" t="e">
        <f>+IF(ROUND(SUM(GSHP!R183:BE183,GSHP!R193:BE193)-BE11,0)=0,"OK","ERROR")</f>
        <v>#N/A</v>
      </c>
    </row>
  </sheetData>
  <conditionalFormatting sqref="R11:BE11 R8:BE9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499984740745262"/>
  </sheetPr>
  <dimension ref="B1:K25"/>
  <sheetViews>
    <sheetView workbookViewId="0">
      <selection activeCell="H6" sqref="H6:H9"/>
    </sheetView>
  </sheetViews>
  <sheetFormatPr baseColWidth="10" defaultColWidth="11.42578125" defaultRowHeight="15" x14ac:dyDescent="0.25"/>
  <cols>
    <col min="1" max="1" width="4.140625" style="270" customWidth="1"/>
    <col min="2" max="2" width="5.42578125" style="270" customWidth="1"/>
    <col min="3" max="3" width="11.42578125" style="270"/>
    <col min="4" max="4" width="14.42578125" style="270" bestFit="1" customWidth="1"/>
    <col min="5" max="5" width="11.42578125" style="270"/>
    <col min="6" max="6" width="14.42578125" style="270" bestFit="1" customWidth="1"/>
    <col min="7" max="7" width="6.85546875" style="270" customWidth="1"/>
    <col min="8" max="8" width="11.42578125" style="270"/>
    <col min="9" max="9" width="7.140625" style="270" customWidth="1"/>
    <col min="10" max="10" width="14.42578125" style="270" customWidth="1"/>
    <col min="11" max="11" width="7.28515625" style="270" customWidth="1"/>
    <col min="12" max="16384" width="11.42578125" style="270"/>
  </cols>
  <sheetData>
    <row r="1" spans="2:11" ht="15.75" thickBot="1" x14ac:dyDescent="0.3"/>
    <row r="2" spans="2:11" x14ac:dyDescent="0.25">
      <c r="B2" s="164"/>
      <c r="C2" s="165"/>
      <c r="D2" s="165"/>
      <c r="E2" s="165"/>
      <c r="F2" s="165"/>
      <c r="G2" s="165"/>
      <c r="H2" s="165"/>
      <c r="I2" s="165"/>
      <c r="J2" s="165"/>
      <c r="K2" s="166"/>
    </row>
    <row r="3" spans="2:11" x14ac:dyDescent="0.25">
      <c r="B3" s="175"/>
      <c r="C3" s="176" t="s">
        <v>214</v>
      </c>
      <c r="D3" s="176"/>
      <c r="E3" s="176"/>
      <c r="F3" s="176"/>
      <c r="G3" s="176"/>
      <c r="H3" s="176"/>
      <c r="I3" s="176"/>
      <c r="J3" s="176"/>
      <c r="K3" s="158"/>
    </row>
    <row r="4" spans="2:11" x14ac:dyDescent="0.25">
      <c r="B4" s="167"/>
      <c r="C4" s="7"/>
      <c r="D4" s="7"/>
      <c r="E4" s="7"/>
      <c r="F4" s="7"/>
      <c r="G4" s="7"/>
      <c r="H4" s="7"/>
      <c r="I4" s="7"/>
      <c r="J4" s="7"/>
      <c r="K4" s="168"/>
    </row>
    <row r="5" spans="2:11" ht="25.5" x14ac:dyDescent="0.25">
      <c r="B5" s="167"/>
      <c r="C5" s="189" t="s">
        <v>151</v>
      </c>
      <c r="D5" s="189" t="s">
        <v>152</v>
      </c>
      <c r="E5" s="19"/>
      <c r="F5" s="118" t="s">
        <v>140</v>
      </c>
      <c r="G5" s="7"/>
      <c r="H5" s="118" t="s">
        <v>291</v>
      </c>
      <c r="I5" s="293"/>
      <c r="J5" s="118" t="s">
        <v>359</v>
      </c>
      <c r="K5" s="190"/>
    </row>
    <row r="6" spans="2:11" x14ac:dyDescent="0.25">
      <c r="B6" s="167"/>
      <c r="C6" s="192" t="s">
        <v>130</v>
      </c>
      <c r="D6" s="117" t="s">
        <v>44</v>
      </c>
      <c r="E6" s="31"/>
      <c r="F6" s="192" t="s">
        <v>141</v>
      </c>
      <c r="G6" s="7"/>
      <c r="H6" s="192" t="s">
        <v>293</v>
      </c>
      <c r="I6" s="31"/>
      <c r="J6" s="193" t="s">
        <v>276</v>
      </c>
      <c r="K6" s="190"/>
    </row>
    <row r="7" spans="2:11" ht="25.5" x14ac:dyDescent="0.25">
      <c r="B7" s="167"/>
      <c r="C7" s="192" t="s">
        <v>129</v>
      </c>
      <c r="D7" s="117" t="s">
        <v>48</v>
      </c>
      <c r="E7" s="31"/>
      <c r="F7" s="192" t="s">
        <v>142</v>
      </c>
      <c r="G7" s="7"/>
      <c r="H7" s="192" t="s">
        <v>294</v>
      </c>
      <c r="I7" s="31"/>
      <c r="J7" s="193" t="s">
        <v>360</v>
      </c>
      <c r="K7" s="190"/>
    </row>
    <row r="8" spans="2:11" x14ac:dyDescent="0.25">
      <c r="B8" s="167"/>
      <c r="C8" s="192" t="s">
        <v>81</v>
      </c>
      <c r="D8" s="117" t="s">
        <v>79</v>
      </c>
      <c r="E8" s="31"/>
      <c r="F8" s="315" t="s">
        <v>419</v>
      </c>
      <c r="G8" s="7"/>
      <c r="H8" s="192" t="s">
        <v>292</v>
      </c>
      <c r="I8" s="31"/>
      <c r="J8" s="31"/>
      <c r="K8" s="190"/>
    </row>
    <row r="9" spans="2:11" x14ac:dyDescent="0.25">
      <c r="B9" s="167"/>
      <c r="C9" s="192" t="s">
        <v>361</v>
      </c>
      <c r="D9" s="117" t="s">
        <v>44</v>
      </c>
      <c r="E9" s="31"/>
      <c r="F9" s="31"/>
      <c r="G9" s="7"/>
      <c r="H9" s="31" t="s">
        <v>419</v>
      </c>
      <c r="I9" s="31"/>
      <c r="J9" s="31"/>
      <c r="K9" s="190"/>
    </row>
    <row r="10" spans="2:11" ht="15.75" thickBot="1" x14ac:dyDescent="0.3">
      <c r="B10" s="169"/>
      <c r="C10" s="194" t="s">
        <v>419</v>
      </c>
      <c r="D10" s="194"/>
      <c r="E10" s="194"/>
      <c r="F10" s="194"/>
      <c r="G10" s="194"/>
      <c r="H10" s="194"/>
      <c r="I10" s="194"/>
      <c r="J10" s="194"/>
      <c r="K10" s="195"/>
    </row>
    <row r="11" spans="2:11" ht="15.75" thickBot="1" x14ac:dyDescent="0.3"/>
    <row r="12" spans="2:11" x14ac:dyDescent="0.25">
      <c r="B12" s="164"/>
      <c r="C12" s="165"/>
      <c r="D12" s="165"/>
      <c r="E12" s="165"/>
      <c r="F12" s="166"/>
      <c r="H12" s="318"/>
      <c r="I12" s="319"/>
      <c r="J12" s="319"/>
      <c r="K12" s="320"/>
    </row>
    <row r="13" spans="2:11" x14ac:dyDescent="0.25">
      <c r="B13" s="175"/>
      <c r="C13" s="176" t="s">
        <v>213</v>
      </c>
      <c r="D13" s="176"/>
      <c r="E13" s="176"/>
      <c r="F13" s="158"/>
      <c r="H13" s="175" t="s">
        <v>410</v>
      </c>
      <c r="I13" s="176"/>
      <c r="J13" s="176"/>
      <c r="K13" s="176"/>
    </row>
    <row r="14" spans="2:11" x14ac:dyDescent="0.25">
      <c r="B14" s="167"/>
      <c r="C14" s="7"/>
      <c r="D14" s="7"/>
      <c r="E14" s="7"/>
      <c r="F14" s="168"/>
      <c r="H14" s="321"/>
      <c r="I14" s="322"/>
      <c r="J14" s="322"/>
      <c r="K14" s="323"/>
    </row>
    <row r="15" spans="2:11" x14ac:dyDescent="0.25">
      <c r="B15" s="191"/>
      <c r="C15" s="118" t="s">
        <v>199</v>
      </c>
      <c r="D15" s="118" t="s">
        <v>196</v>
      </c>
      <c r="E15" s="118" t="s">
        <v>153</v>
      </c>
      <c r="F15" s="190"/>
      <c r="H15" s="321"/>
      <c r="I15" s="327" t="s">
        <v>411</v>
      </c>
      <c r="J15" s="326"/>
      <c r="K15" s="323"/>
    </row>
    <row r="16" spans="2:11" x14ac:dyDescent="0.25">
      <c r="B16" s="191"/>
      <c r="C16" s="193" t="s">
        <v>200</v>
      </c>
      <c r="D16" s="193" t="s">
        <v>205</v>
      </c>
      <c r="E16" s="193" t="s">
        <v>13</v>
      </c>
      <c r="F16" s="190"/>
      <c r="H16" s="321"/>
      <c r="I16" s="326" t="s">
        <v>412</v>
      </c>
      <c r="J16" s="326"/>
      <c r="K16" s="323"/>
    </row>
    <row r="17" spans="2:11" x14ac:dyDescent="0.25">
      <c r="B17" s="191"/>
      <c r="C17" s="193" t="s">
        <v>195</v>
      </c>
      <c r="D17" s="193" t="s">
        <v>201</v>
      </c>
      <c r="E17" s="193" t="s">
        <v>18</v>
      </c>
      <c r="F17" s="190"/>
      <c r="H17" s="321"/>
      <c r="I17" s="326" t="s">
        <v>413</v>
      </c>
      <c r="J17" s="326"/>
      <c r="K17" s="323"/>
    </row>
    <row r="18" spans="2:11" x14ac:dyDescent="0.25">
      <c r="B18" s="191"/>
      <c r="C18" s="193" t="s">
        <v>32</v>
      </c>
      <c r="D18" s="193" t="s">
        <v>202</v>
      </c>
      <c r="E18" s="193" t="s">
        <v>145</v>
      </c>
      <c r="F18" s="190"/>
      <c r="H18" s="321"/>
      <c r="I18" s="326" t="s">
        <v>414</v>
      </c>
      <c r="J18" s="326"/>
      <c r="K18" s="323"/>
    </row>
    <row r="19" spans="2:11" x14ac:dyDescent="0.25">
      <c r="B19" s="191"/>
      <c r="C19" s="205"/>
      <c r="D19" s="193" t="s">
        <v>203</v>
      </c>
      <c r="E19" s="193" t="s">
        <v>157</v>
      </c>
      <c r="F19" s="190"/>
      <c r="H19" s="321"/>
      <c r="I19" s="322" t="s">
        <v>419</v>
      </c>
      <c r="J19" s="322"/>
      <c r="K19" s="323"/>
    </row>
    <row r="20" spans="2:11" x14ac:dyDescent="0.25">
      <c r="B20" s="191"/>
      <c r="C20" s="204"/>
      <c r="D20" s="206"/>
      <c r="E20" s="193" t="s">
        <v>210</v>
      </c>
      <c r="F20" s="190"/>
      <c r="H20" s="321"/>
      <c r="I20" s="326" t="s">
        <v>413</v>
      </c>
      <c r="J20" s="326"/>
      <c r="K20" s="323"/>
    </row>
    <row r="21" spans="2:11" x14ac:dyDescent="0.25">
      <c r="B21" s="191"/>
      <c r="C21" s="204"/>
      <c r="D21" s="206"/>
      <c r="E21" s="193" t="s">
        <v>158</v>
      </c>
      <c r="F21" s="190"/>
      <c r="H21" s="321"/>
      <c r="I21" s="326" t="s">
        <v>414</v>
      </c>
      <c r="J21" s="326"/>
      <c r="K21" s="323"/>
    </row>
    <row r="22" spans="2:11" x14ac:dyDescent="0.25">
      <c r="B22" s="191"/>
      <c r="C22" s="204"/>
      <c r="D22" s="206"/>
      <c r="E22" s="193" t="s">
        <v>144</v>
      </c>
      <c r="F22" s="190"/>
      <c r="H22" s="321"/>
      <c r="I22" s="322" t="s">
        <v>419</v>
      </c>
      <c r="J22" s="322"/>
      <c r="K22" s="323"/>
    </row>
    <row r="23" spans="2:11" ht="25.5" x14ac:dyDescent="0.25">
      <c r="B23" s="191"/>
      <c r="C23" s="204"/>
      <c r="D23" s="206"/>
      <c r="E23" s="193" t="s">
        <v>146</v>
      </c>
      <c r="F23" s="190"/>
      <c r="H23" s="321"/>
      <c r="I23" s="326" t="s">
        <v>412</v>
      </c>
      <c r="J23" s="326"/>
      <c r="K23" s="323"/>
    </row>
    <row r="24" spans="2:11" ht="15.75" thickBot="1" x14ac:dyDescent="0.3">
      <c r="B24" s="196"/>
      <c r="C24" s="194"/>
      <c r="D24" s="194"/>
      <c r="E24" s="194" t="s">
        <v>419</v>
      </c>
      <c r="F24" s="195"/>
      <c r="H24" s="321"/>
      <c r="I24" s="326" t="s">
        <v>414</v>
      </c>
      <c r="J24" s="326"/>
      <c r="K24" s="323"/>
    </row>
    <row r="25" spans="2:11" ht="15.75" thickBot="1" x14ac:dyDescent="0.3">
      <c r="H25" s="324"/>
      <c r="I25" s="356" t="s">
        <v>419</v>
      </c>
      <c r="J25" s="356"/>
      <c r="K25" s="3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0.499984740745262"/>
  </sheetPr>
  <dimension ref="B1:Z27"/>
  <sheetViews>
    <sheetView zoomScale="85" zoomScaleNormal="85" workbookViewId="0">
      <selection activeCell="I25" sqref="I25"/>
    </sheetView>
  </sheetViews>
  <sheetFormatPr baseColWidth="10" defaultColWidth="11.42578125" defaultRowHeight="12.75" x14ac:dyDescent="0.25"/>
  <cols>
    <col min="1" max="1" width="5.5703125" style="10" customWidth="1"/>
    <col min="2" max="2" width="6.5703125" style="10" customWidth="1"/>
    <col min="3" max="3" width="27" style="10" customWidth="1"/>
    <col min="4" max="4" width="12.85546875" style="10" bestFit="1" customWidth="1"/>
    <col min="5" max="5" width="15.140625" style="10" bestFit="1" customWidth="1"/>
    <col min="6" max="6" width="13.140625" style="10" customWidth="1"/>
    <col min="7" max="7" width="13.140625" style="10" bestFit="1" customWidth="1"/>
    <col min="8" max="8" width="14.7109375" style="10" customWidth="1"/>
    <col min="9" max="9" width="13.85546875" style="10" bestFit="1" customWidth="1"/>
    <col min="10" max="10" width="12" style="10" bestFit="1" customWidth="1"/>
    <col min="11" max="11" width="15.28515625" style="10" bestFit="1" customWidth="1"/>
    <col min="12" max="12" width="15.5703125" style="10" bestFit="1" customWidth="1"/>
    <col min="13" max="22" width="15.5703125" style="10" customWidth="1"/>
    <col min="23" max="23" width="14.42578125" style="10" bestFit="1" customWidth="1"/>
    <col min="24" max="24" width="12.85546875" style="10" customWidth="1"/>
    <col min="25" max="25" width="16.140625" style="10" customWidth="1"/>
    <col min="26" max="26" width="3.140625" style="10" customWidth="1"/>
    <col min="27" max="28" width="11.42578125" style="10"/>
    <col min="29" max="29" width="14.140625" style="10" bestFit="1" customWidth="1"/>
    <col min="30" max="30" width="3.85546875" style="10" customWidth="1"/>
    <col min="31" max="16384" width="11.42578125" style="10"/>
  </cols>
  <sheetData>
    <row r="1" spans="2:26" ht="13.5" thickBot="1" x14ac:dyDescent="0.3"/>
    <row r="2" spans="2:26" ht="9.75" customHeight="1" x14ac:dyDescent="0.25"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6"/>
    </row>
    <row r="3" spans="2:26" x14ac:dyDescent="0.25">
      <c r="B3" s="172"/>
      <c r="C3" s="173" t="s">
        <v>216</v>
      </c>
      <c r="D3" s="173"/>
      <c r="E3" s="198"/>
      <c r="F3" s="173"/>
      <c r="G3" s="173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74"/>
    </row>
    <row r="4" spans="2:26" x14ac:dyDescent="0.25">
      <c r="B4" s="296"/>
      <c r="C4" s="297"/>
      <c r="D4" s="297"/>
      <c r="E4" s="7"/>
      <c r="F4" s="297"/>
      <c r="G4" s="297"/>
      <c r="H4" s="7"/>
      <c r="I4" s="7"/>
      <c r="J4" s="7"/>
      <c r="K4" s="7"/>
      <c r="L4" s="7"/>
      <c r="M4" s="7"/>
      <c r="N4" s="7"/>
      <c r="O4" s="7" t="s">
        <v>300</v>
      </c>
      <c r="P4" s="7" t="s">
        <v>300</v>
      </c>
      <c r="Q4" s="7" t="s">
        <v>300</v>
      </c>
      <c r="R4" s="7" t="s">
        <v>300</v>
      </c>
      <c r="S4" s="7" t="s">
        <v>300</v>
      </c>
      <c r="T4" s="7" t="s">
        <v>300</v>
      </c>
      <c r="U4" s="7"/>
      <c r="V4" s="7"/>
      <c r="W4" s="7"/>
      <c r="X4" s="7"/>
      <c r="Y4" s="7"/>
      <c r="Z4" s="298"/>
    </row>
    <row r="5" spans="2:26" x14ac:dyDescent="0.25">
      <c r="B5" s="296"/>
      <c r="C5" s="297"/>
      <c r="D5" s="297"/>
      <c r="E5" s="7"/>
      <c r="F5" s="297"/>
      <c r="G5" s="297"/>
      <c r="H5" s="7"/>
      <c r="I5" s="7"/>
      <c r="J5" s="7"/>
      <c r="K5" s="7"/>
      <c r="L5" s="7"/>
      <c r="M5" s="7"/>
      <c r="N5" s="7"/>
      <c r="O5" s="118" t="s">
        <v>293</v>
      </c>
      <c r="P5" s="118" t="s">
        <v>294</v>
      </c>
      <c r="Q5" s="118" t="s">
        <v>292</v>
      </c>
      <c r="R5" s="118" t="s">
        <v>293</v>
      </c>
      <c r="S5" s="118" t="s">
        <v>294</v>
      </c>
      <c r="T5" s="118" t="s">
        <v>292</v>
      </c>
      <c r="U5" s="293"/>
      <c r="V5" s="293"/>
      <c r="W5" s="7"/>
      <c r="X5" s="7"/>
      <c r="Y5" s="7"/>
      <c r="Z5" s="298"/>
    </row>
    <row r="6" spans="2:26" x14ac:dyDescent="0.25">
      <c r="B6" s="167"/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168"/>
    </row>
    <row r="7" spans="2:26" ht="38.25" x14ac:dyDescent="0.25">
      <c r="B7" s="167"/>
      <c r="C7" s="189" t="s">
        <v>153</v>
      </c>
      <c r="D7" s="118" t="s">
        <v>156</v>
      </c>
      <c r="E7" s="118" t="s">
        <v>155</v>
      </c>
      <c r="F7" s="118" t="s">
        <v>217</v>
      </c>
      <c r="G7" s="118" t="s">
        <v>218</v>
      </c>
      <c r="H7" s="118" t="s">
        <v>154</v>
      </c>
      <c r="I7" s="118" t="s">
        <v>219</v>
      </c>
      <c r="J7" s="118" t="s">
        <v>220</v>
      </c>
      <c r="K7" s="118" t="s">
        <v>221</v>
      </c>
      <c r="L7" s="118" t="s">
        <v>222</v>
      </c>
      <c r="M7" s="118" t="s">
        <v>362</v>
      </c>
      <c r="N7" s="118" t="s">
        <v>363</v>
      </c>
      <c r="O7" s="118" t="s">
        <v>298</v>
      </c>
      <c r="P7" s="118" t="s">
        <v>298</v>
      </c>
      <c r="Q7" s="118" t="s">
        <v>298</v>
      </c>
      <c r="R7" s="118" t="s">
        <v>299</v>
      </c>
      <c r="S7" s="118" t="s">
        <v>299</v>
      </c>
      <c r="T7" s="118" t="s">
        <v>299</v>
      </c>
      <c r="U7" s="118" t="s">
        <v>301</v>
      </c>
      <c r="V7" s="118" t="s">
        <v>373</v>
      </c>
      <c r="W7" s="118" t="s">
        <v>392</v>
      </c>
      <c r="X7" s="118" t="s">
        <v>303</v>
      </c>
      <c r="Y7" s="118" t="s">
        <v>286</v>
      </c>
      <c r="Z7" s="168"/>
    </row>
    <row r="8" spans="2:26" x14ac:dyDescent="0.25">
      <c r="B8" s="167"/>
      <c r="C8" s="68" t="s">
        <v>145</v>
      </c>
      <c r="D8" s="240">
        <v>8.9999999999999993E-3</v>
      </c>
      <c r="E8" s="240">
        <v>0.2</v>
      </c>
      <c r="F8" s="117">
        <v>0.2016</v>
      </c>
      <c r="G8" s="117">
        <v>1.4</v>
      </c>
      <c r="H8" s="240">
        <v>0.151</v>
      </c>
      <c r="I8" s="117">
        <v>6.08E-2</v>
      </c>
      <c r="J8" s="117">
        <v>1.9</v>
      </c>
      <c r="K8" s="117">
        <v>0.48645632653061227</v>
      </c>
      <c r="L8" s="117">
        <v>1.6</v>
      </c>
      <c r="M8" s="117" t="s">
        <v>205</v>
      </c>
      <c r="N8" s="117">
        <v>1.9</v>
      </c>
      <c r="O8" s="301">
        <v>10</v>
      </c>
      <c r="P8" s="301">
        <v>50</v>
      </c>
      <c r="Q8" s="301">
        <v>200</v>
      </c>
      <c r="R8" s="301">
        <v>0</v>
      </c>
      <c r="S8" s="301">
        <v>0</v>
      </c>
      <c r="T8" s="301">
        <v>0</v>
      </c>
      <c r="U8" s="241">
        <v>50</v>
      </c>
      <c r="V8" s="307">
        <v>5.8056000000000003E-2</v>
      </c>
      <c r="W8" s="117">
        <v>3</v>
      </c>
      <c r="X8" s="117">
        <v>3.85</v>
      </c>
      <c r="Y8" s="240">
        <v>576</v>
      </c>
      <c r="Z8" s="168"/>
    </row>
    <row r="9" spans="2:26" x14ac:dyDescent="0.25">
      <c r="B9" s="167"/>
      <c r="C9" s="68" t="s">
        <v>157</v>
      </c>
      <c r="D9" s="240">
        <v>0.01</v>
      </c>
      <c r="E9" s="240">
        <v>0.21</v>
      </c>
      <c r="F9" s="117">
        <v>0.16</v>
      </c>
      <c r="G9" s="117">
        <v>1.4</v>
      </c>
      <c r="H9" s="240">
        <v>0.47299999999999998</v>
      </c>
      <c r="I9" s="117">
        <v>6.3200000000000006E-2</v>
      </c>
      <c r="J9" s="117">
        <v>1.9</v>
      </c>
      <c r="K9" s="117">
        <v>0.36035000000000006</v>
      </c>
      <c r="L9" s="117">
        <v>1.6</v>
      </c>
      <c r="M9" s="117">
        <v>4.9590473148537768E-2</v>
      </c>
      <c r="N9" s="117">
        <v>1.9</v>
      </c>
      <c r="O9" s="301">
        <v>15</v>
      </c>
      <c r="P9" s="301">
        <v>50</v>
      </c>
      <c r="Q9" s="301">
        <v>125</v>
      </c>
      <c r="R9" s="301">
        <v>0</v>
      </c>
      <c r="S9" s="301">
        <v>0</v>
      </c>
      <c r="T9" s="301">
        <v>0</v>
      </c>
      <c r="U9" s="241">
        <v>45</v>
      </c>
      <c r="V9" s="307">
        <v>5.2249999999999998E-2</v>
      </c>
      <c r="W9" s="117">
        <v>3</v>
      </c>
      <c r="X9" s="117">
        <v>3.85</v>
      </c>
      <c r="Y9" s="240">
        <v>508.95</v>
      </c>
      <c r="Z9" s="168"/>
    </row>
    <row r="10" spans="2:26" x14ac:dyDescent="0.25">
      <c r="B10" s="167"/>
      <c r="C10" s="68" t="s">
        <v>210</v>
      </c>
      <c r="D10" s="240">
        <v>6.0000000000000001E-3</v>
      </c>
      <c r="E10" s="240">
        <v>0.23</v>
      </c>
      <c r="F10" s="117">
        <v>0.12479999999999999</v>
      </c>
      <c r="G10" s="117">
        <v>1.4</v>
      </c>
      <c r="H10" s="240">
        <v>0.755</v>
      </c>
      <c r="I10" s="117">
        <v>4.07E-2</v>
      </c>
      <c r="J10" s="117">
        <v>1.9</v>
      </c>
      <c r="K10" s="117">
        <v>0.51617142857142861</v>
      </c>
      <c r="L10" s="117">
        <v>1.6</v>
      </c>
      <c r="M10" s="117">
        <v>4.0993767173364198E-2</v>
      </c>
      <c r="N10" s="117">
        <v>1.9</v>
      </c>
      <c r="O10" s="301">
        <v>95</v>
      </c>
      <c r="P10" s="301">
        <v>150</v>
      </c>
      <c r="Q10" s="301">
        <v>216</v>
      </c>
      <c r="R10" s="301">
        <v>0</v>
      </c>
      <c r="S10" s="301">
        <v>0</v>
      </c>
      <c r="T10" s="301">
        <v>0</v>
      </c>
      <c r="U10" s="241">
        <v>45</v>
      </c>
      <c r="V10" s="307">
        <v>5.2249999999999998E-2</v>
      </c>
      <c r="W10" s="117">
        <v>3</v>
      </c>
      <c r="X10" s="117">
        <v>3.7</v>
      </c>
      <c r="Y10" s="240">
        <v>520.20000000000005</v>
      </c>
      <c r="Z10" s="168"/>
    </row>
    <row r="11" spans="2:26" x14ac:dyDescent="0.25">
      <c r="B11" s="167"/>
      <c r="C11" s="68" t="s">
        <v>158</v>
      </c>
      <c r="D11" s="240">
        <v>5.0000000000000001E-3</v>
      </c>
      <c r="E11" s="240">
        <v>0.23</v>
      </c>
      <c r="F11" s="117">
        <v>0.20119999999999999</v>
      </c>
      <c r="G11" s="117">
        <v>1.4</v>
      </c>
      <c r="H11" s="240">
        <v>0.27100000000000002</v>
      </c>
      <c r="I11" s="117">
        <v>7.9299999999999995E-2</v>
      </c>
      <c r="J11" s="117">
        <v>1.9</v>
      </c>
      <c r="K11" s="117">
        <v>0.52794877551020414</v>
      </c>
      <c r="L11" s="117">
        <v>1.6</v>
      </c>
      <c r="M11" s="117">
        <v>5.4128627814012197E-2</v>
      </c>
      <c r="N11" s="117">
        <v>1.9</v>
      </c>
      <c r="O11" s="301">
        <v>45</v>
      </c>
      <c r="P11" s="301">
        <v>86</v>
      </c>
      <c r="Q11" s="301">
        <v>114</v>
      </c>
      <c r="R11" s="301">
        <v>10</v>
      </c>
      <c r="S11" s="301">
        <v>12</v>
      </c>
      <c r="T11" s="301">
        <v>17</v>
      </c>
      <c r="U11" s="241">
        <v>35</v>
      </c>
      <c r="V11" s="307">
        <v>4.0639000000000002E-2</v>
      </c>
      <c r="W11" s="117">
        <v>3</v>
      </c>
      <c r="X11" s="117">
        <v>3.75</v>
      </c>
      <c r="Y11" s="240">
        <v>843.75</v>
      </c>
      <c r="Z11" s="168"/>
    </row>
    <row r="12" spans="2:26" x14ac:dyDescent="0.25">
      <c r="B12" s="167"/>
      <c r="C12" s="68" t="s">
        <v>144</v>
      </c>
      <c r="D12" s="240">
        <v>8.9999999999999993E-3</v>
      </c>
      <c r="E12" s="240">
        <v>0.21</v>
      </c>
      <c r="F12" s="117">
        <v>0.22439999999999999</v>
      </c>
      <c r="G12" s="117">
        <v>1.4</v>
      </c>
      <c r="H12" s="240">
        <v>0.255</v>
      </c>
      <c r="I12" s="117">
        <v>6.0400000000000002E-2</v>
      </c>
      <c r="J12" s="117">
        <v>1.9</v>
      </c>
      <c r="K12" s="117">
        <v>0.46560571428571418</v>
      </c>
      <c r="L12" s="117">
        <v>1.6</v>
      </c>
      <c r="M12" s="117">
        <v>7.3960384441405444E-2</v>
      </c>
      <c r="N12" s="117">
        <v>1.9</v>
      </c>
      <c r="O12" s="301">
        <v>28.9</v>
      </c>
      <c r="P12" s="301">
        <v>72.900000000000006</v>
      </c>
      <c r="Q12" s="301">
        <v>208.6</v>
      </c>
      <c r="R12" s="301">
        <v>10</v>
      </c>
      <c r="S12" s="301">
        <v>20.399999999999999</v>
      </c>
      <c r="T12" s="301">
        <v>45.1</v>
      </c>
      <c r="U12" s="241">
        <v>48</v>
      </c>
      <c r="V12" s="307">
        <v>5.5732999999999998E-2</v>
      </c>
      <c r="W12" s="117">
        <v>3</v>
      </c>
      <c r="X12" s="117">
        <v>3.75</v>
      </c>
      <c r="Y12" s="240">
        <v>829.80000000000007</v>
      </c>
      <c r="Z12" s="168"/>
    </row>
    <row r="13" spans="2:26" x14ac:dyDescent="0.25">
      <c r="B13" s="167"/>
      <c r="C13" s="68" t="s">
        <v>146</v>
      </c>
      <c r="D13" s="240">
        <v>3.0000000000000001E-3</v>
      </c>
      <c r="E13" s="240">
        <v>0.2</v>
      </c>
      <c r="F13" s="117">
        <v>0.224</v>
      </c>
      <c r="G13" s="117">
        <v>1.4</v>
      </c>
      <c r="H13" s="240">
        <v>0.41299999999999998</v>
      </c>
      <c r="I13" s="117">
        <v>6.0499999999999998E-2</v>
      </c>
      <c r="J13" s="117">
        <v>1.9</v>
      </c>
      <c r="K13" s="117">
        <v>0.44746020408163262</v>
      </c>
      <c r="L13" s="117">
        <v>1.6</v>
      </c>
      <c r="M13" s="117">
        <v>8.4000000000000005E-2</v>
      </c>
      <c r="N13" s="117">
        <v>1.9</v>
      </c>
      <c r="O13" s="301">
        <v>25</v>
      </c>
      <c r="P13" s="301">
        <v>53</v>
      </c>
      <c r="Q13" s="301">
        <v>184</v>
      </c>
      <c r="R13" s="301">
        <v>0</v>
      </c>
      <c r="S13" s="301">
        <v>0</v>
      </c>
      <c r="T13" s="301">
        <v>0</v>
      </c>
      <c r="U13" s="241">
        <v>46.6</v>
      </c>
      <c r="V13" s="307">
        <v>5.4108000000000003E-2</v>
      </c>
      <c r="W13" s="117">
        <v>3</v>
      </c>
      <c r="X13" s="117">
        <v>3.4</v>
      </c>
      <c r="Y13" s="240">
        <v>497.25</v>
      </c>
      <c r="Z13" s="168"/>
    </row>
    <row r="14" spans="2:26" ht="13.5" thickBot="1" x14ac:dyDescent="0.3">
      <c r="B14" s="169"/>
      <c r="C14" s="170"/>
      <c r="D14" s="170"/>
      <c r="E14" s="170"/>
      <c r="F14" s="170"/>
      <c r="G14" s="170"/>
      <c r="H14" s="170"/>
      <c r="I14" s="170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71"/>
    </row>
    <row r="15" spans="2:26" ht="13.5" thickBot="1" x14ac:dyDescent="0.3"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2:26" x14ac:dyDescent="0.25">
      <c r="B16" s="164"/>
      <c r="C16" s="165"/>
      <c r="D16" s="165"/>
      <c r="E16" s="165"/>
      <c r="F16" s="165"/>
      <c r="G16" s="166"/>
    </row>
    <row r="17" spans="2:7" x14ac:dyDescent="0.25">
      <c r="B17" s="200"/>
      <c r="C17" s="201" t="s">
        <v>223</v>
      </c>
      <c r="D17" s="201"/>
      <c r="E17" s="201"/>
      <c r="F17" s="201"/>
      <c r="G17" s="202"/>
    </row>
    <row r="18" spans="2:7" x14ac:dyDescent="0.25">
      <c r="B18" s="167"/>
      <c r="C18" s="7"/>
      <c r="D18" s="7"/>
      <c r="E18" s="7"/>
      <c r="F18" s="7"/>
      <c r="G18" s="168"/>
    </row>
    <row r="19" spans="2:7" x14ac:dyDescent="0.25">
      <c r="B19" s="167"/>
      <c r="C19" s="199" t="s">
        <v>16</v>
      </c>
      <c r="D19" s="163" t="s">
        <v>2</v>
      </c>
      <c r="E19" s="189" t="s">
        <v>138</v>
      </c>
      <c r="G19" s="168"/>
    </row>
    <row r="20" spans="2:7" x14ac:dyDescent="0.25">
      <c r="B20" s="167"/>
      <c r="C20" s="197" t="s">
        <v>135</v>
      </c>
      <c r="D20" s="188" t="s">
        <v>136</v>
      </c>
      <c r="E20" s="306">
        <v>10.54</v>
      </c>
      <c r="G20" s="168"/>
    </row>
    <row r="21" spans="2:7" x14ac:dyDescent="0.25">
      <c r="B21" s="167"/>
      <c r="C21" s="197" t="s">
        <v>215</v>
      </c>
      <c r="D21" s="188" t="s">
        <v>13</v>
      </c>
      <c r="E21" s="306">
        <v>0.90149999999999997</v>
      </c>
      <c r="G21" s="168"/>
    </row>
    <row r="22" spans="2:7" ht="25.5" x14ac:dyDescent="0.25">
      <c r="B22" s="167"/>
      <c r="C22" s="197" t="s">
        <v>124</v>
      </c>
      <c r="D22" s="188" t="s">
        <v>122</v>
      </c>
      <c r="E22" s="306">
        <v>0.20196</v>
      </c>
      <c r="G22" s="168"/>
    </row>
    <row r="23" spans="2:7" x14ac:dyDescent="0.25">
      <c r="B23" s="167"/>
      <c r="C23" s="197" t="s">
        <v>78</v>
      </c>
      <c r="D23" s="188" t="s">
        <v>80</v>
      </c>
      <c r="E23" s="306">
        <v>10.28</v>
      </c>
      <c r="G23" s="168"/>
    </row>
    <row r="24" spans="2:7" x14ac:dyDescent="0.25">
      <c r="B24" s="167"/>
      <c r="C24" s="197" t="s">
        <v>123</v>
      </c>
      <c r="D24" s="188" t="s">
        <v>122</v>
      </c>
      <c r="E24" s="306">
        <v>0.26676</v>
      </c>
      <c r="G24" s="168"/>
    </row>
    <row r="25" spans="2:7" x14ac:dyDescent="0.25">
      <c r="B25" s="167"/>
      <c r="C25" s="197" t="s">
        <v>364</v>
      </c>
      <c r="D25" s="188" t="s">
        <v>366</v>
      </c>
      <c r="E25" s="306">
        <v>12.86</v>
      </c>
      <c r="G25" s="168"/>
    </row>
    <row r="26" spans="2:7" x14ac:dyDescent="0.25">
      <c r="B26" s="167"/>
      <c r="C26" s="197" t="s">
        <v>365</v>
      </c>
      <c r="D26" s="188" t="s">
        <v>122</v>
      </c>
      <c r="E26" s="306">
        <v>0.22716</v>
      </c>
      <c r="G26" s="168"/>
    </row>
    <row r="27" spans="2:7" ht="13.5" thickBot="1" x14ac:dyDescent="0.3">
      <c r="B27" s="169"/>
      <c r="C27" s="170"/>
      <c r="D27" s="170"/>
      <c r="E27" s="170"/>
      <c r="F27" s="170"/>
      <c r="G27" s="171"/>
    </row>
  </sheetData>
  <sortState ref="K1:K8">
    <sortCondition ref="K6:K13"/>
  </sortState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rgb="FF007600"/>
  </sheetPr>
  <dimension ref="A1:BH281"/>
  <sheetViews>
    <sheetView zoomScale="80" zoomScaleNormal="80" workbookViewId="0">
      <selection activeCell="N10" sqref="N10"/>
    </sheetView>
  </sheetViews>
  <sheetFormatPr baseColWidth="10" defaultColWidth="11.42578125" defaultRowHeight="12.75" outlineLevelRow="1" x14ac:dyDescent="0.2"/>
  <cols>
    <col min="1" max="11" width="2.28515625" style="2" customWidth="1"/>
    <col min="12" max="12" width="28.7109375" style="2" customWidth="1"/>
    <col min="13" max="14" width="27.7109375" style="2" customWidth="1"/>
    <col min="15" max="15" width="10.85546875" style="2" customWidth="1"/>
    <col min="16" max="18" width="11.7109375" style="2" customWidth="1"/>
    <col min="19" max="19" width="14.7109375" style="2" customWidth="1"/>
    <col min="20" max="20" width="11.7109375" style="2" customWidth="1"/>
    <col min="21" max="21" width="8.85546875" style="2" customWidth="1"/>
    <col min="22" max="22" width="9.28515625" style="2" customWidth="1"/>
    <col min="23" max="23" width="6.42578125" style="2" customWidth="1"/>
    <col min="24" max="24" width="12.85546875" style="2" customWidth="1"/>
    <col min="25" max="25" width="12.42578125" style="2" customWidth="1"/>
    <col min="26" max="26" width="11.5703125" style="2" bestFit="1" customWidth="1"/>
    <col min="27" max="27" width="10" style="2" bestFit="1" customWidth="1"/>
    <col min="28" max="28" width="12.85546875" style="2" customWidth="1"/>
    <col min="29" max="45" width="11.5703125" style="2" bestFit="1" customWidth="1"/>
    <col min="46" max="47" width="14.5703125" style="2" bestFit="1" customWidth="1"/>
    <col min="48" max="48" width="11.5703125" style="2" bestFit="1" customWidth="1"/>
    <col min="49" max="49" width="15.42578125" style="2" bestFit="1" customWidth="1"/>
    <col min="50" max="57" width="11.5703125" style="2" bestFit="1" customWidth="1"/>
    <col min="58" max="58" width="11.42578125" style="2"/>
    <col min="59" max="59" width="10.28515625" style="2" bestFit="1" customWidth="1"/>
    <col min="60" max="65" width="11.42578125" style="2"/>
    <col min="66" max="66" width="14.42578125" style="2" bestFit="1" customWidth="1"/>
    <col min="67" max="67" width="20.42578125" style="2" customWidth="1"/>
    <col min="68" max="69" width="11.42578125" style="2"/>
    <col min="70" max="70" width="14.42578125" style="2" bestFit="1" customWidth="1"/>
    <col min="71" max="16384" width="11.42578125" style="2"/>
  </cols>
  <sheetData>
    <row r="1" spans="1:44" s="160" customFormat="1" ht="31.5" customHeight="1" x14ac:dyDescent="0.2">
      <c r="A1" s="161" t="s">
        <v>22</v>
      </c>
    </row>
    <row r="2" spans="1:44" ht="15.75" customHeight="1" x14ac:dyDescent="0.2">
      <c r="A2" s="162"/>
    </row>
    <row r="3" spans="1:44" ht="25.5" x14ac:dyDescent="0.2">
      <c r="B3" s="87"/>
      <c r="C3" s="87"/>
      <c r="D3" s="87"/>
      <c r="E3" s="87"/>
      <c r="F3" s="157" t="s">
        <v>330</v>
      </c>
      <c r="G3" s="106"/>
      <c r="H3" s="106"/>
      <c r="I3" s="106"/>
      <c r="J3" s="106"/>
      <c r="K3" s="106"/>
      <c r="L3" s="382" t="s">
        <v>107</v>
      </c>
      <c r="M3" s="383" t="s">
        <v>391</v>
      </c>
      <c r="N3" s="384" t="s">
        <v>170</v>
      </c>
    </row>
    <row r="4" spans="1:44" ht="17.25" customHeight="1" thickBot="1" x14ac:dyDescent="0.25"/>
    <row r="5" spans="1:44" ht="15.75" customHeight="1" x14ac:dyDescent="0.2">
      <c r="C5" s="448" t="s">
        <v>409</v>
      </c>
      <c r="D5" s="449"/>
      <c r="E5" s="449"/>
      <c r="F5" s="449"/>
      <c r="G5" s="449"/>
      <c r="H5" s="449"/>
      <c r="I5" s="449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8"/>
    </row>
    <row r="6" spans="1:44" ht="15.75" customHeight="1" thickBot="1" x14ac:dyDescent="0.25">
      <c r="C6" s="451"/>
      <c r="D6" s="451"/>
      <c r="E6" s="451"/>
      <c r="F6" s="451"/>
      <c r="G6" s="451"/>
      <c r="H6" s="451"/>
      <c r="I6" s="45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149"/>
    </row>
    <row r="7" spans="1:44" ht="15" customHeight="1" thickBot="1" x14ac:dyDescent="0.25">
      <c r="C7" s="451"/>
      <c r="D7" s="451"/>
      <c r="E7" s="451"/>
      <c r="F7" s="451"/>
      <c r="G7" s="451"/>
      <c r="H7" s="451"/>
      <c r="I7" s="451"/>
      <c r="J7" s="32"/>
      <c r="K7" s="32"/>
      <c r="L7" s="32"/>
      <c r="M7" s="32"/>
      <c r="N7" s="32"/>
      <c r="O7" s="32"/>
      <c r="P7" s="474" t="s">
        <v>147</v>
      </c>
      <c r="Q7" s="475"/>
      <c r="R7" s="475"/>
      <c r="S7" s="475"/>
      <c r="T7" s="476"/>
      <c r="U7" s="32"/>
      <c r="V7" s="32"/>
      <c r="W7" s="32"/>
      <c r="X7" s="32"/>
      <c r="Y7" s="32"/>
      <c r="Z7" s="32"/>
      <c r="AA7" s="32"/>
      <c r="AB7" s="489" t="s">
        <v>172</v>
      </c>
      <c r="AC7" s="490"/>
      <c r="AD7" s="490"/>
      <c r="AE7" s="490"/>
      <c r="AF7" s="490"/>
      <c r="AG7" s="490"/>
      <c r="AH7" s="490"/>
      <c r="AI7" s="490"/>
      <c r="AJ7" s="490"/>
      <c r="AK7" s="491"/>
      <c r="AL7" s="32"/>
      <c r="AM7" s="32"/>
      <c r="AN7" s="32"/>
      <c r="AO7" s="32"/>
      <c r="AP7" s="32"/>
      <c r="AQ7" s="32"/>
      <c r="AR7" s="149"/>
    </row>
    <row r="8" spans="1:44" ht="15.75" customHeight="1" thickBot="1" x14ac:dyDescent="0.25">
      <c r="C8" s="451"/>
      <c r="D8" s="451"/>
      <c r="E8" s="451"/>
      <c r="F8" s="451"/>
      <c r="G8" s="451"/>
      <c r="H8" s="451"/>
      <c r="I8" s="451"/>
      <c r="J8" s="32"/>
      <c r="K8" s="32"/>
      <c r="L8" s="474" t="s">
        <v>137</v>
      </c>
      <c r="M8" s="475"/>
      <c r="N8" s="476"/>
      <c r="O8" s="32"/>
      <c r="P8" s="468" t="s">
        <v>16</v>
      </c>
      <c r="Q8" s="469"/>
      <c r="R8" s="469"/>
      <c r="S8" s="116" t="s">
        <v>2</v>
      </c>
      <c r="T8" s="109" t="s">
        <v>138</v>
      </c>
      <c r="U8" s="32"/>
      <c r="V8" s="32"/>
      <c r="W8" s="32"/>
      <c r="X8" s="32"/>
      <c r="Y8" s="32"/>
      <c r="Z8" s="32"/>
      <c r="AA8" s="32"/>
      <c r="AB8" s="468" t="s">
        <v>16</v>
      </c>
      <c r="AC8" s="469"/>
      <c r="AD8" s="469"/>
      <c r="AE8" s="116" t="s">
        <v>2</v>
      </c>
      <c r="AF8" s="130" t="s">
        <v>138</v>
      </c>
      <c r="AG8" s="468" t="s">
        <v>16</v>
      </c>
      <c r="AH8" s="469"/>
      <c r="AI8" s="469"/>
      <c r="AJ8" s="116" t="s">
        <v>2</v>
      </c>
      <c r="AK8" s="109" t="s">
        <v>138</v>
      </c>
      <c r="AL8" s="32"/>
      <c r="AM8" s="32"/>
      <c r="AN8" s="32"/>
      <c r="AO8" s="32"/>
      <c r="AP8" s="32"/>
      <c r="AQ8" s="32"/>
      <c r="AR8" s="149"/>
    </row>
    <row r="9" spans="1:44" ht="15" customHeight="1" thickBot="1" x14ac:dyDescent="0.25">
      <c r="C9" s="451"/>
      <c r="D9" s="451"/>
      <c r="E9" s="451"/>
      <c r="F9" s="451"/>
      <c r="G9" s="451"/>
      <c r="H9" s="451"/>
      <c r="I9" s="451"/>
      <c r="J9" s="32"/>
      <c r="K9" s="32"/>
      <c r="L9" s="112" t="s">
        <v>16</v>
      </c>
      <c r="M9" s="116" t="s">
        <v>2</v>
      </c>
      <c r="N9" s="109" t="s">
        <v>138</v>
      </c>
      <c r="O9" s="32"/>
      <c r="P9" s="477" t="s">
        <v>74</v>
      </c>
      <c r="Q9" s="478"/>
      <c r="R9" s="478"/>
      <c r="S9" s="115" t="s">
        <v>13</v>
      </c>
      <c r="T9" s="361" t="s">
        <v>419</v>
      </c>
      <c r="U9" s="32"/>
      <c r="V9" s="32"/>
      <c r="W9" s="32"/>
      <c r="X9" s="32"/>
      <c r="Y9" s="32"/>
      <c r="Z9" s="32"/>
      <c r="AA9" s="32"/>
      <c r="AB9" s="470" t="s">
        <v>197</v>
      </c>
      <c r="AC9" s="471"/>
      <c r="AD9" s="471"/>
      <c r="AE9" s="120" t="s">
        <v>25</v>
      </c>
      <c r="AF9" s="399">
        <v>0</v>
      </c>
      <c r="AG9" s="455" t="s">
        <v>182</v>
      </c>
      <c r="AH9" s="456"/>
      <c r="AI9" s="456"/>
      <c r="AJ9" s="456"/>
      <c r="AK9" s="479"/>
      <c r="AL9" s="32"/>
      <c r="AM9" s="474" t="s">
        <v>161</v>
      </c>
      <c r="AN9" s="475"/>
      <c r="AO9" s="475"/>
      <c r="AP9" s="475"/>
      <c r="AQ9" s="476"/>
      <c r="AR9" s="149"/>
    </row>
    <row r="10" spans="1:44" ht="15.75" customHeight="1" thickBot="1" x14ac:dyDescent="0.25">
      <c r="C10" s="451"/>
      <c r="D10" s="451"/>
      <c r="E10" s="451"/>
      <c r="F10" s="451"/>
      <c r="G10" s="451"/>
      <c r="H10" s="451"/>
      <c r="I10" s="451"/>
      <c r="J10" s="32"/>
      <c r="K10" s="32"/>
      <c r="L10" s="110" t="s">
        <v>139</v>
      </c>
      <c r="M10" s="111" t="s">
        <v>13</v>
      </c>
      <c r="N10" s="357" t="s">
        <v>419</v>
      </c>
      <c r="O10" s="32"/>
      <c r="P10" s="442" t="str">
        <f>T9&amp;" price"</f>
        <v>Select price</v>
      </c>
      <c r="Q10" s="443"/>
      <c r="R10" s="443"/>
      <c r="S10" s="113" t="e">
        <f>+VLOOKUP(T9,Price_Units,2,0)</f>
        <v>#N/A</v>
      </c>
      <c r="T10" s="362">
        <v>0</v>
      </c>
      <c r="U10" s="32"/>
      <c r="V10" s="32"/>
      <c r="W10" s="32"/>
      <c r="X10" s="32"/>
      <c r="Y10" s="32"/>
      <c r="Z10" s="32"/>
      <c r="AA10" s="32"/>
      <c r="AB10" s="462" t="s">
        <v>204</v>
      </c>
      <c r="AC10" s="463"/>
      <c r="AD10" s="464"/>
      <c r="AE10" s="113" t="s">
        <v>8</v>
      </c>
      <c r="AF10" s="400">
        <v>0</v>
      </c>
      <c r="AG10" s="480" t="s">
        <v>148</v>
      </c>
      <c r="AH10" s="481"/>
      <c r="AI10" s="481"/>
      <c r="AJ10" s="129" t="s">
        <v>57</v>
      </c>
      <c r="AK10" s="378">
        <v>0</v>
      </c>
      <c r="AL10" s="32"/>
      <c r="AM10" s="468" t="s">
        <v>16</v>
      </c>
      <c r="AN10" s="469"/>
      <c r="AO10" s="469"/>
      <c r="AP10" s="116" t="s">
        <v>2</v>
      </c>
      <c r="AQ10" s="109" t="s">
        <v>138</v>
      </c>
      <c r="AR10" s="149"/>
    </row>
    <row r="11" spans="1:44" ht="15" customHeight="1" thickBot="1" x14ac:dyDescent="0.25">
      <c r="C11" s="451"/>
      <c r="D11" s="451"/>
      <c r="E11" s="451"/>
      <c r="F11" s="451"/>
      <c r="G11" s="451"/>
      <c r="H11" s="451"/>
      <c r="I11" s="451"/>
      <c r="J11" s="32"/>
      <c r="K11" s="32"/>
      <c r="L11" s="7"/>
      <c r="M11" s="7"/>
      <c r="N11" s="7"/>
      <c r="O11" s="32"/>
      <c r="P11" s="442" t="str">
        <f>T9&amp;" price annual growth"</f>
        <v>Select price annual growth</v>
      </c>
      <c r="Q11" s="443"/>
      <c r="R11" s="443"/>
      <c r="S11" s="113" t="s">
        <v>8</v>
      </c>
      <c r="T11" s="363">
        <v>0</v>
      </c>
      <c r="U11" s="32"/>
      <c r="V11" s="474" t="s">
        <v>171</v>
      </c>
      <c r="W11" s="475"/>
      <c r="X11" s="475"/>
      <c r="Y11" s="475"/>
      <c r="Z11" s="476"/>
      <c r="AA11" s="32"/>
      <c r="AB11" s="455" t="s">
        <v>173</v>
      </c>
      <c r="AC11" s="456"/>
      <c r="AD11" s="456"/>
      <c r="AE11" s="456"/>
      <c r="AF11" s="456"/>
      <c r="AG11" s="442" t="s">
        <v>179</v>
      </c>
      <c r="AH11" s="443"/>
      <c r="AI11" s="443"/>
      <c r="AJ11" s="113" t="s">
        <v>181</v>
      </c>
      <c r="AK11" s="362">
        <v>0</v>
      </c>
      <c r="AL11" s="32"/>
      <c r="AM11" s="442" t="s">
        <v>167</v>
      </c>
      <c r="AN11" s="443"/>
      <c r="AO11" s="443"/>
      <c r="AP11" s="113" t="s">
        <v>8</v>
      </c>
      <c r="AQ11" s="363">
        <v>0</v>
      </c>
      <c r="AR11" s="149"/>
    </row>
    <row r="12" spans="1:44" ht="15" customHeight="1" thickBot="1" x14ac:dyDescent="0.25">
      <c r="C12" s="451"/>
      <c r="D12" s="451"/>
      <c r="E12" s="451"/>
      <c r="F12" s="451"/>
      <c r="G12" s="451"/>
      <c r="H12" s="451"/>
      <c r="I12" s="451"/>
      <c r="J12" s="32"/>
      <c r="K12" s="32"/>
      <c r="L12" s="474" t="s">
        <v>143</v>
      </c>
      <c r="M12" s="475"/>
      <c r="N12" s="476"/>
      <c r="O12" s="32"/>
      <c r="P12" s="477" t="s">
        <v>198</v>
      </c>
      <c r="Q12" s="478"/>
      <c r="R12" s="478"/>
      <c r="S12" s="115" t="s">
        <v>25</v>
      </c>
      <c r="T12" s="361">
        <v>0</v>
      </c>
      <c r="U12" s="32"/>
      <c r="V12" s="468" t="s">
        <v>16</v>
      </c>
      <c r="W12" s="469"/>
      <c r="X12" s="469"/>
      <c r="Y12" s="116" t="s">
        <v>2</v>
      </c>
      <c r="Z12" s="109" t="s">
        <v>138</v>
      </c>
      <c r="AA12" s="32"/>
      <c r="AB12" s="472" t="s">
        <v>120</v>
      </c>
      <c r="AC12" s="473"/>
      <c r="AD12" s="473"/>
      <c r="AE12" s="124" t="s">
        <v>23</v>
      </c>
      <c r="AF12" s="391">
        <v>0</v>
      </c>
      <c r="AG12" s="470" t="s">
        <v>180</v>
      </c>
      <c r="AH12" s="471"/>
      <c r="AI12" s="471"/>
      <c r="AJ12" s="120" t="s">
        <v>8</v>
      </c>
      <c r="AK12" s="401">
        <v>0</v>
      </c>
      <c r="AL12" s="32"/>
      <c r="AM12" s="442" t="s">
        <v>163</v>
      </c>
      <c r="AN12" s="443"/>
      <c r="AO12" s="443"/>
      <c r="AP12" s="300" t="s">
        <v>28</v>
      </c>
      <c r="AQ12" s="380">
        <v>20</v>
      </c>
      <c r="AR12" s="149"/>
    </row>
    <row r="13" spans="1:44" ht="15" customHeight="1" x14ac:dyDescent="0.2">
      <c r="C13" s="451"/>
      <c r="D13" s="451"/>
      <c r="E13" s="451"/>
      <c r="F13" s="451"/>
      <c r="G13" s="451"/>
      <c r="H13" s="451"/>
      <c r="I13" s="451"/>
      <c r="J13" s="32"/>
      <c r="K13" s="32"/>
      <c r="L13" s="112" t="s">
        <v>16</v>
      </c>
      <c r="M13" s="116" t="s">
        <v>2</v>
      </c>
      <c r="N13" s="109" t="s">
        <v>138</v>
      </c>
      <c r="O13" s="32"/>
      <c r="P13" s="462" t="s">
        <v>75</v>
      </c>
      <c r="Q13" s="463"/>
      <c r="R13" s="464"/>
      <c r="S13" s="113" t="s">
        <v>8</v>
      </c>
      <c r="T13" s="364">
        <v>0</v>
      </c>
      <c r="U13" s="32"/>
      <c r="V13" s="442" t="s">
        <v>287</v>
      </c>
      <c r="W13" s="443"/>
      <c r="X13" s="443"/>
      <c r="Y13" s="234" t="s">
        <v>288</v>
      </c>
      <c r="Z13" s="379">
        <v>0</v>
      </c>
      <c r="AA13" s="32"/>
      <c r="AB13" s="442"/>
      <c r="AC13" s="443"/>
      <c r="AD13" s="443"/>
      <c r="AE13" s="113"/>
      <c r="AF13" s="127"/>
      <c r="AG13" s="482" t="s">
        <v>183</v>
      </c>
      <c r="AH13" s="483"/>
      <c r="AI13" s="483"/>
      <c r="AJ13" s="483"/>
      <c r="AK13" s="484"/>
      <c r="AL13" s="32"/>
      <c r="AM13" s="487" t="s">
        <v>162</v>
      </c>
      <c r="AN13" s="488"/>
      <c r="AO13" s="488"/>
      <c r="AP13" s="299" t="s">
        <v>28</v>
      </c>
      <c r="AQ13" s="361">
        <v>20</v>
      </c>
      <c r="AR13" s="149"/>
    </row>
    <row r="14" spans="1:44" ht="15.75" customHeight="1" thickBot="1" x14ac:dyDescent="0.25">
      <c r="C14" s="451"/>
      <c r="D14" s="451"/>
      <c r="E14" s="451"/>
      <c r="F14" s="451"/>
      <c r="G14" s="451"/>
      <c r="H14" s="451"/>
      <c r="I14" s="451"/>
      <c r="J14" s="32"/>
      <c r="K14" s="32"/>
      <c r="L14" s="110" t="s">
        <v>32</v>
      </c>
      <c r="M14" s="111" t="s">
        <v>13</v>
      </c>
      <c r="N14" s="357" t="s">
        <v>419</v>
      </c>
      <c r="O14" s="32"/>
      <c r="P14" s="492" t="s">
        <v>148</v>
      </c>
      <c r="Q14" s="493"/>
      <c r="R14" s="494"/>
      <c r="S14" s="119" t="s">
        <v>398</v>
      </c>
      <c r="T14" s="365">
        <v>0</v>
      </c>
      <c r="U14" s="32"/>
      <c r="V14" s="477" t="s">
        <v>289</v>
      </c>
      <c r="W14" s="478"/>
      <c r="X14" s="478"/>
      <c r="Y14" s="233" t="s">
        <v>212</v>
      </c>
      <c r="Z14" s="361">
        <v>0</v>
      </c>
      <c r="AA14" s="32"/>
      <c r="AB14" s="470"/>
      <c r="AC14" s="471"/>
      <c r="AD14" s="471"/>
      <c r="AE14" s="120"/>
      <c r="AF14" s="128"/>
      <c r="AG14" s="472" t="s">
        <v>185</v>
      </c>
      <c r="AH14" s="473"/>
      <c r="AI14" s="473"/>
      <c r="AJ14" s="124" t="s">
        <v>44</v>
      </c>
      <c r="AK14" s="387">
        <v>0</v>
      </c>
      <c r="AL14" s="32"/>
      <c r="AM14" s="455" t="s">
        <v>164</v>
      </c>
      <c r="AN14" s="456"/>
      <c r="AO14" s="456"/>
      <c r="AP14" s="456"/>
      <c r="AQ14" s="479"/>
      <c r="AR14" s="149"/>
    </row>
    <row r="15" spans="1:44" ht="15.75" customHeight="1" thickBot="1" x14ac:dyDescent="0.25">
      <c r="C15" s="451"/>
      <c r="D15" s="451"/>
      <c r="E15" s="451"/>
      <c r="F15" s="451"/>
      <c r="G15" s="451"/>
      <c r="H15" s="451"/>
      <c r="I15" s="451"/>
      <c r="J15" s="32"/>
      <c r="K15" s="32"/>
      <c r="L15" s="7"/>
      <c r="M15" s="7"/>
      <c r="N15" s="7"/>
      <c r="O15" s="32"/>
      <c r="P15" s="7"/>
      <c r="Q15" s="7"/>
      <c r="R15" s="7"/>
      <c r="S15" s="7"/>
      <c r="T15" s="7"/>
      <c r="U15" s="32"/>
      <c r="V15" s="453" t="s">
        <v>290</v>
      </c>
      <c r="W15" s="454"/>
      <c r="X15" s="454"/>
      <c r="Y15" s="235" t="s">
        <v>13</v>
      </c>
      <c r="Z15" s="365" t="s">
        <v>419</v>
      </c>
      <c r="AA15" s="32"/>
      <c r="AB15" s="460" t="s">
        <v>15</v>
      </c>
      <c r="AC15" s="461"/>
      <c r="AD15" s="461"/>
      <c r="AE15" s="125" t="s">
        <v>28</v>
      </c>
      <c r="AF15" s="393">
        <v>0</v>
      </c>
      <c r="AG15" s="442" t="s">
        <v>184</v>
      </c>
      <c r="AH15" s="443"/>
      <c r="AI15" s="443"/>
      <c r="AJ15" s="113" t="s">
        <v>8</v>
      </c>
      <c r="AK15" s="363">
        <v>0</v>
      </c>
      <c r="AL15" s="32"/>
      <c r="AM15" s="444" t="s">
        <v>166</v>
      </c>
      <c r="AN15" s="445"/>
      <c r="AO15" s="445"/>
      <c r="AP15" s="121" t="s">
        <v>8</v>
      </c>
      <c r="AQ15" s="370">
        <v>0</v>
      </c>
      <c r="AR15" s="149"/>
    </row>
    <row r="16" spans="1:44" ht="15.75" customHeight="1" thickBot="1" x14ac:dyDescent="0.25">
      <c r="C16" s="451"/>
      <c r="D16" s="451"/>
      <c r="E16" s="451"/>
      <c r="F16" s="451"/>
      <c r="G16" s="451"/>
      <c r="H16" s="451"/>
      <c r="I16" s="451"/>
      <c r="J16" s="32"/>
      <c r="K16" s="32"/>
      <c r="L16" s="474" t="s">
        <v>302</v>
      </c>
      <c r="M16" s="475"/>
      <c r="N16" s="476"/>
      <c r="O16" s="32"/>
      <c r="P16" s="474" t="s">
        <v>159</v>
      </c>
      <c r="Q16" s="475"/>
      <c r="R16" s="475"/>
      <c r="S16" s="475"/>
      <c r="T16" s="476"/>
      <c r="U16" s="32"/>
      <c r="V16" s="32"/>
      <c r="W16" s="32"/>
      <c r="X16" s="32"/>
      <c r="Y16" s="32"/>
      <c r="Z16" s="32"/>
      <c r="AA16" s="32"/>
      <c r="AB16" s="455" t="s">
        <v>175</v>
      </c>
      <c r="AC16" s="456"/>
      <c r="AD16" s="456"/>
      <c r="AE16" s="456"/>
      <c r="AF16" s="456"/>
      <c r="AG16" s="442" t="s">
        <v>62</v>
      </c>
      <c r="AH16" s="443"/>
      <c r="AI16" s="443"/>
      <c r="AJ16" s="113" t="s">
        <v>28</v>
      </c>
      <c r="AK16" s="368">
        <v>0</v>
      </c>
      <c r="AL16" s="32"/>
      <c r="AM16" s="444" t="s">
        <v>165</v>
      </c>
      <c r="AN16" s="445"/>
      <c r="AO16" s="445"/>
      <c r="AP16" s="121" t="s">
        <v>8</v>
      </c>
      <c r="AQ16" s="370">
        <v>0</v>
      </c>
      <c r="AR16" s="149"/>
    </row>
    <row r="17" spans="3:44" ht="15" customHeight="1" thickBot="1" x14ac:dyDescent="0.25">
      <c r="C17" s="451"/>
      <c r="D17" s="451"/>
      <c r="E17" s="451"/>
      <c r="F17" s="451"/>
      <c r="G17" s="451"/>
      <c r="H17" s="451"/>
      <c r="I17" s="451"/>
      <c r="J17" s="32"/>
      <c r="K17" s="32"/>
      <c r="L17" s="237" t="s">
        <v>417</v>
      </c>
      <c r="M17" s="238" t="s">
        <v>416</v>
      </c>
      <c r="N17" s="109" t="s">
        <v>415</v>
      </c>
      <c r="O17" s="32"/>
      <c r="P17" s="495" t="s">
        <v>16</v>
      </c>
      <c r="Q17" s="496"/>
      <c r="R17" s="497"/>
      <c r="S17" s="116" t="s">
        <v>2</v>
      </c>
      <c r="T17" s="109" t="s">
        <v>138</v>
      </c>
      <c r="U17" s="32"/>
      <c r="V17" s="32"/>
      <c r="W17" s="32"/>
      <c r="X17" s="32"/>
      <c r="Y17" s="32"/>
      <c r="Z17" s="32"/>
      <c r="AA17" s="32"/>
      <c r="AB17" s="457" t="s">
        <v>176</v>
      </c>
      <c r="AC17" s="458"/>
      <c r="AD17" s="459"/>
      <c r="AE17" s="124" t="s">
        <v>8</v>
      </c>
      <c r="AF17" s="394">
        <v>0</v>
      </c>
      <c r="AG17" s="444" t="s">
        <v>186</v>
      </c>
      <c r="AH17" s="445"/>
      <c r="AI17" s="445"/>
      <c r="AJ17" s="121" t="s">
        <v>44</v>
      </c>
      <c r="AK17" s="369">
        <v>0</v>
      </c>
      <c r="AL17" s="32"/>
      <c r="AM17" s="446" t="s">
        <v>110</v>
      </c>
      <c r="AN17" s="447"/>
      <c r="AO17" s="447"/>
      <c r="AP17" s="313" t="s">
        <v>8</v>
      </c>
      <c r="AQ17" s="398">
        <v>0</v>
      </c>
      <c r="AR17" s="149"/>
    </row>
    <row r="18" spans="3:44" ht="15.75" customHeight="1" thickBot="1" x14ac:dyDescent="0.25">
      <c r="C18" s="451"/>
      <c r="D18" s="451"/>
      <c r="E18" s="451"/>
      <c r="F18" s="451"/>
      <c r="G18" s="451"/>
      <c r="H18" s="451"/>
      <c r="I18" s="451"/>
      <c r="J18" s="32"/>
      <c r="K18" s="32"/>
      <c r="L18" s="358" t="s">
        <v>419</v>
      </c>
      <c r="M18" s="359" t="s">
        <v>419</v>
      </c>
      <c r="N18" s="402" t="s">
        <v>414</v>
      </c>
      <c r="O18" s="32"/>
      <c r="P18" s="462" t="s">
        <v>43</v>
      </c>
      <c r="Q18" s="463"/>
      <c r="R18" s="464"/>
      <c r="S18" s="113" t="s">
        <v>44</v>
      </c>
      <c r="T18" s="362">
        <v>0</v>
      </c>
      <c r="U18" s="32"/>
      <c r="V18" s="32"/>
      <c r="W18" s="32"/>
      <c r="X18" s="32"/>
      <c r="Y18" s="32"/>
      <c r="Z18" s="32"/>
      <c r="AA18" s="32"/>
      <c r="AB18" s="442" t="s">
        <v>177</v>
      </c>
      <c r="AC18" s="443"/>
      <c r="AD18" s="443"/>
      <c r="AE18" s="113" t="s">
        <v>30</v>
      </c>
      <c r="AF18" s="395">
        <v>0</v>
      </c>
      <c r="AG18" s="444" t="s">
        <v>187</v>
      </c>
      <c r="AH18" s="445"/>
      <c r="AI18" s="445"/>
      <c r="AJ18" s="121" t="s">
        <v>8</v>
      </c>
      <c r="AK18" s="370">
        <v>0</v>
      </c>
      <c r="AL18" s="32"/>
      <c r="AM18" s="485"/>
      <c r="AN18" s="486"/>
      <c r="AO18" s="486"/>
      <c r="AP18" s="316"/>
      <c r="AQ18" s="317"/>
      <c r="AR18" s="149"/>
    </row>
    <row r="19" spans="3:44" ht="15.75" customHeight="1" thickBot="1" x14ac:dyDescent="0.25">
      <c r="C19" s="451"/>
      <c r="D19" s="451"/>
      <c r="E19" s="451"/>
      <c r="F19" s="451"/>
      <c r="G19" s="451"/>
      <c r="H19" s="451"/>
      <c r="I19" s="451"/>
      <c r="J19" s="32"/>
      <c r="K19" s="32"/>
      <c r="L19" s="32"/>
      <c r="M19" s="32"/>
      <c r="N19" s="32"/>
      <c r="O19" s="32"/>
      <c r="P19" s="453" t="s">
        <v>160</v>
      </c>
      <c r="Q19" s="454"/>
      <c r="R19" s="454"/>
      <c r="S19" s="119" t="s">
        <v>8</v>
      </c>
      <c r="T19" s="366">
        <v>0</v>
      </c>
      <c r="U19" s="32"/>
      <c r="V19" s="32"/>
      <c r="W19" s="32"/>
      <c r="X19" s="32"/>
      <c r="Y19" s="32"/>
      <c r="Z19" s="32"/>
      <c r="AA19" s="32"/>
      <c r="AB19" s="446" t="s">
        <v>178</v>
      </c>
      <c r="AC19" s="447"/>
      <c r="AD19" s="447"/>
      <c r="AE19" s="122" t="s">
        <v>8</v>
      </c>
      <c r="AF19" s="396">
        <v>0</v>
      </c>
      <c r="AG19" s="446" t="s">
        <v>64</v>
      </c>
      <c r="AH19" s="447"/>
      <c r="AI19" s="447"/>
      <c r="AJ19" s="122" t="s">
        <v>28</v>
      </c>
      <c r="AK19" s="397">
        <v>0</v>
      </c>
      <c r="AL19" s="32"/>
      <c r="AM19" s="32"/>
      <c r="AN19" s="32"/>
      <c r="AO19" s="32"/>
      <c r="AP19" s="32"/>
      <c r="AQ19" s="32"/>
      <c r="AR19" s="149"/>
    </row>
    <row r="20" spans="3:44" ht="15.75" customHeight="1" x14ac:dyDescent="0.2">
      <c r="C20" s="451"/>
      <c r="D20" s="451"/>
      <c r="E20" s="451"/>
      <c r="F20" s="451"/>
      <c r="G20" s="451"/>
      <c r="H20" s="451"/>
      <c r="I20" s="45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149"/>
    </row>
    <row r="21" spans="3:44" ht="15.75" customHeight="1" x14ac:dyDescent="0.2">
      <c r="C21" s="451"/>
      <c r="D21" s="451"/>
      <c r="E21" s="451"/>
      <c r="F21" s="451"/>
      <c r="G21" s="451"/>
      <c r="H21" s="451"/>
      <c r="I21" s="45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149"/>
    </row>
    <row r="22" spans="3:44" ht="15" customHeight="1" thickBot="1" x14ac:dyDescent="0.25">
      <c r="C22" s="452"/>
      <c r="D22" s="452"/>
      <c r="E22" s="452"/>
      <c r="F22" s="452"/>
      <c r="G22" s="452"/>
      <c r="H22" s="452"/>
      <c r="I22" s="452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50"/>
    </row>
    <row r="24" spans="3:44" ht="13.5" thickBot="1" x14ac:dyDescent="0.25"/>
    <row r="25" spans="3:44" ht="15.75" customHeight="1" thickBot="1" x14ac:dyDescent="0.25">
      <c r="C25" s="448" t="s">
        <v>20</v>
      </c>
      <c r="D25" s="449"/>
      <c r="E25" s="449"/>
      <c r="F25" s="449"/>
      <c r="G25" s="449"/>
      <c r="H25" s="449"/>
      <c r="I25" s="449"/>
      <c r="J25" s="285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8"/>
    </row>
    <row r="26" spans="3:44" ht="15.75" customHeight="1" thickBot="1" x14ac:dyDescent="0.25">
      <c r="C26" s="450"/>
      <c r="D26" s="451"/>
      <c r="E26" s="451"/>
      <c r="F26" s="451"/>
      <c r="G26" s="451"/>
      <c r="H26" s="451"/>
      <c r="I26" s="451"/>
      <c r="J26" s="286"/>
      <c r="K26" s="435" t="s">
        <v>334</v>
      </c>
      <c r="L26" s="436"/>
      <c r="M26" s="436"/>
      <c r="N26" s="436"/>
      <c r="O26" s="437"/>
      <c r="P26" s="465" t="s">
        <v>335</v>
      </c>
      <c r="Q26" s="466"/>
      <c r="R26" s="466"/>
      <c r="S26" s="466"/>
      <c r="T26" s="466"/>
      <c r="U26" s="466"/>
      <c r="V26" s="467"/>
      <c r="W26" s="438" t="s">
        <v>336</v>
      </c>
      <c r="X26" s="439"/>
      <c r="Y26" s="439"/>
      <c r="Z26" s="439"/>
      <c r="AA26" s="439"/>
      <c r="AB26" s="439"/>
      <c r="AC26" s="440"/>
      <c r="AD26" s="149"/>
    </row>
    <row r="27" spans="3:44" ht="15" customHeight="1" x14ac:dyDescent="0.2">
      <c r="C27" s="451"/>
      <c r="D27" s="451"/>
      <c r="E27" s="451"/>
      <c r="F27" s="451"/>
      <c r="G27" s="451"/>
      <c r="H27" s="451"/>
      <c r="I27" s="451"/>
      <c r="J27" s="286"/>
      <c r="K27" s="152"/>
      <c r="L27" s="32"/>
      <c r="M27" s="32"/>
      <c r="N27" s="32"/>
      <c r="O27" s="151"/>
      <c r="P27" s="152"/>
      <c r="Q27" s="32"/>
      <c r="R27" s="32"/>
      <c r="S27" s="32"/>
      <c r="T27" s="32"/>
      <c r="U27" s="32"/>
      <c r="V27" s="151"/>
      <c r="W27" s="152"/>
      <c r="X27" s="32"/>
      <c r="Y27" s="32"/>
      <c r="Z27" s="32"/>
      <c r="AA27" s="32"/>
      <c r="AB27" s="32"/>
      <c r="AC27" s="151"/>
      <c r="AD27" s="149"/>
    </row>
    <row r="28" spans="3:44" ht="15" customHeight="1" x14ac:dyDescent="0.2">
      <c r="C28" s="451"/>
      <c r="D28" s="451"/>
      <c r="E28" s="451"/>
      <c r="F28" s="451"/>
      <c r="G28" s="451"/>
      <c r="H28" s="451"/>
      <c r="I28" s="451"/>
      <c r="J28" s="286"/>
      <c r="K28" s="152"/>
      <c r="L28" s="328" t="s">
        <v>190</v>
      </c>
      <c r="M28" s="329" t="e">
        <f ca="1">+O204</f>
        <v>#N/A</v>
      </c>
      <c r="N28" s="330" t="s">
        <v>193</v>
      </c>
      <c r="O28" s="151"/>
      <c r="P28" s="152"/>
      <c r="Q28" s="441" t="s">
        <v>211</v>
      </c>
      <c r="R28" s="441"/>
      <c r="S28" s="334" t="e">
        <f>+O234</f>
        <v>#N/A</v>
      </c>
      <c r="T28" s="335" t="s">
        <v>28</v>
      </c>
      <c r="U28" s="32"/>
      <c r="V28" s="151"/>
      <c r="W28" s="152"/>
      <c r="X28" s="434" t="s">
        <v>55</v>
      </c>
      <c r="Y28" s="434"/>
      <c r="Z28" s="434"/>
      <c r="AA28" s="337" t="e">
        <f ca="1">+O254</f>
        <v>#DIV/0!</v>
      </c>
      <c r="AB28" s="338" t="s">
        <v>194</v>
      </c>
      <c r="AC28" s="151"/>
      <c r="AD28" s="149"/>
    </row>
    <row r="29" spans="3:44" ht="15" customHeight="1" x14ac:dyDescent="0.2">
      <c r="C29" s="451"/>
      <c r="D29" s="451"/>
      <c r="E29" s="451"/>
      <c r="F29" s="451"/>
      <c r="G29" s="451"/>
      <c r="H29" s="451"/>
      <c r="I29" s="451"/>
      <c r="J29" s="286"/>
      <c r="K29" s="152"/>
      <c r="L29" s="328" t="s">
        <v>318</v>
      </c>
      <c r="M29" s="329" t="e">
        <f ca="1">+O205</f>
        <v>#N/A</v>
      </c>
      <c r="N29" s="330" t="s">
        <v>193</v>
      </c>
      <c r="O29" s="151"/>
      <c r="P29" s="152"/>
      <c r="Q29" s="441" t="s">
        <v>54</v>
      </c>
      <c r="R29" s="441"/>
      <c r="S29" s="334" t="e">
        <f ca="1">+O243</f>
        <v>#N/A</v>
      </c>
      <c r="T29" s="335" t="s">
        <v>23</v>
      </c>
      <c r="U29" s="32"/>
      <c r="V29" s="151"/>
      <c r="W29" s="152"/>
      <c r="X29" s="434" t="s">
        <v>306</v>
      </c>
      <c r="Y29" s="434"/>
      <c r="Z29" s="434"/>
      <c r="AA29" s="337" t="e">
        <f ca="1">+O262-O263</f>
        <v>#DIV/0!</v>
      </c>
      <c r="AB29" s="338" t="s">
        <v>226</v>
      </c>
      <c r="AC29" s="151"/>
      <c r="AD29" s="149"/>
    </row>
    <row r="30" spans="3:44" ht="15" customHeight="1" x14ac:dyDescent="0.2">
      <c r="C30" s="451"/>
      <c r="D30" s="451"/>
      <c r="E30" s="451"/>
      <c r="F30" s="451"/>
      <c r="G30" s="451"/>
      <c r="H30" s="451"/>
      <c r="I30" s="451"/>
      <c r="J30" s="286"/>
      <c r="K30" s="152"/>
      <c r="L30" s="331" t="s">
        <v>191</v>
      </c>
      <c r="M30" s="332" t="e">
        <f ca="1">+O222</f>
        <v>#N/A</v>
      </c>
      <c r="N30" s="333" t="s">
        <v>193</v>
      </c>
      <c r="O30" s="151"/>
      <c r="P30" s="152"/>
      <c r="Q30" s="441" t="s">
        <v>319</v>
      </c>
      <c r="R30" s="441"/>
      <c r="S30" s="334" t="e">
        <f ca="1">+O244</f>
        <v>#N/A</v>
      </c>
      <c r="T30" s="335" t="s">
        <v>23</v>
      </c>
      <c r="U30" s="32"/>
      <c r="V30" s="151"/>
      <c r="W30" s="152"/>
      <c r="X30" s="434" t="s">
        <v>305</v>
      </c>
      <c r="Y30" s="434"/>
      <c r="Z30" s="434"/>
      <c r="AA30" s="337">
        <f ca="1">+O267-O268</f>
        <v>0</v>
      </c>
      <c r="AB30" s="338" t="s">
        <v>226</v>
      </c>
      <c r="AC30" s="151"/>
      <c r="AD30" s="149"/>
    </row>
    <row r="31" spans="3:44" ht="15" customHeight="1" x14ac:dyDescent="0.2">
      <c r="C31" s="451"/>
      <c r="D31" s="451"/>
      <c r="E31" s="451"/>
      <c r="F31" s="451"/>
      <c r="G31" s="451"/>
      <c r="H31" s="451"/>
      <c r="I31" s="451"/>
      <c r="J31" s="286"/>
      <c r="K31" s="152"/>
      <c r="L31" s="32"/>
      <c r="M31" s="32"/>
      <c r="N31" s="32"/>
      <c r="O31" s="151"/>
      <c r="P31" s="152"/>
      <c r="Q31" s="441" t="s">
        <v>53</v>
      </c>
      <c r="R31" s="441"/>
      <c r="S31" s="336" t="e">
        <f ca="1">+O249</f>
        <v>#VALUE!</v>
      </c>
      <c r="T31" s="335" t="s">
        <v>8</v>
      </c>
      <c r="U31" s="32"/>
      <c r="V31" s="151"/>
      <c r="W31" s="152"/>
      <c r="X31" s="434" t="s">
        <v>304</v>
      </c>
      <c r="Y31" s="434"/>
      <c r="Z31" s="434"/>
      <c r="AA31" s="337">
        <f ca="1">+O272-O273</f>
        <v>0</v>
      </c>
      <c r="AB31" s="338" t="s">
        <v>226</v>
      </c>
      <c r="AC31" s="151"/>
      <c r="AD31" s="149"/>
    </row>
    <row r="32" spans="3:44" ht="15.75" customHeight="1" x14ac:dyDescent="0.2">
      <c r="C32" s="451"/>
      <c r="D32" s="451"/>
      <c r="E32" s="451"/>
      <c r="F32" s="451"/>
      <c r="G32" s="451"/>
      <c r="H32" s="451"/>
      <c r="I32" s="451"/>
      <c r="J32" s="286"/>
      <c r="K32" s="152"/>
      <c r="L32" s="49" t="s">
        <v>329</v>
      </c>
      <c r="M32" s="32"/>
      <c r="N32" s="32"/>
      <c r="O32" s="151"/>
      <c r="P32" s="152"/>
      <c r="Q32" s="441" t="s">
        <v>320</v>
      </c>
      <c r="R32" s="441"/>
      <c r="S32" s="336" t="e">
        <f ca="1">+O250</f>
        <v>#VALUE!</v>
      </c>
      <c r="T32" s="335" t="s">
        <v>8</v>
      </c>
      <c r="U32" s="32"/>
      <c r="V32" s="151"/>
      <c r="W32" s="152"/>
      <c r="X32" s="434" t="s">
        <v>370</v>
      </c>
      <c r="Y32" s="434"/>
      <c r="Z32" s="434"/>
      <c r="AA32" s="337">
        <f ca="1">+O277-O278</f>
        <v>0</v>
      </c>
      <c r="AB32" s="338" t="s">
        <v>226</v>
      </c>
      <c r="AC32" s="151"/>
      <c r="AD32" s="149"/>
    </row>
    <row r="33" spans="3:30" ht="15.75" customHeight="1" x14ac:dyDescent="0.2">
      <c r="C33" s="451"/>
      <c r="D33" s="451"/>
      <c r="E33" s="451"/>
      <c r="F33" s="451"/>
      <c r="G33" s="451"/>
      <c r="H33" s="451"/>
      <c r="I33" s="451"/>
      <c r="J33" s="286"/>
      <c r="K33" s="152"/>
      <c r="L33" s="268" t="s">
        <v>312</v>
      </c>
      <c r="M33" s="189" t="s">
        <v>19</v>
      </c>
      <c r="N33" s="32"/>
      <c r="O33" s="151"/>
      <c r="P33" s="152"/>
      <c r="Q33" s="32"/>
      <c r="R33" s="32"/>
      <c r="S33" s="32"/>
      <c r="T33" s="32"/>
      <c r="U33" s="32"/>
      <c r="V33" s="151"/>
      <c r="W33" s="152"/>
      <c r="X33" s="32"/>
      <c r="Y33" s="32"/>
      <c r="Z33" s="32"/>
      <c r="AA33" s="32"/>
      <c r="AB33" s="32"/>
      <c r="AC33" s="151"/>
      <c r="AD33" s="149"/>
    </row>
    <row r="34" spans="3:30" ht="15" customHeight="1" x14ac:dyDescent="0.2">
      <c r="C34" s="451"/>
      <c r="D34" s="451"/>
      <c r="E34" s="451"/>
      <c r="F34" s="451"/>
      <c r="G34" s="451"/>
      <c r="H34" s="451"/>
      <c r="I34" s="451"/>
      <c r="J34" s="286"/>
      <c r="K34" s="152"/>
      <c r="L34" s="32"/>
      <c r="M34" s="32"/>
      <c r="N34" s="32"/>
      <c r="O34" s="151"/>
      <c r="P34" s="152"/>
      <c r="Q34" s="32"/>
      <c r="R34" s="32"/>
      <c r="S34" s="32"/>
      <c r="T34" s="32"/>
      <c r="U34" s="32"/>
      <c r="V34" s="151"/>
      <c r="W34" s="152"/>
      <c r="X34" s="32"/>
      <c r="Y34" s="32"/>
      <c r="Z34" s="32"/>
      <c r="AA34" s="32"/>
      <c r="AB34" s="32"/>
      <c r="AC34" s="151"/>
      <c r="AD34" s="149"/>
    </row>
    <row r="35" spans="3:30" ht="15" customHeight="1" x14ac:dyDescent="0.2">
      <c r="C35" s="451"/>
      <c r="D35" s="451"/>
      <c r="E35" s="451"/>
      <c r="F35" s="451"/>
      <c r="G35" s="451"/>
      <c r="H35" s="451"/>
      <c r="I35" s="451"/>
      <c r="J35" s="286"/>
      <c r="K35" s="152"/>
      <c r="L35" s="32"/>
      <c r="M35" s="32"/>
      <c r="N35" s="32"/>
      <c r="O35" s="151"/>
      <c r="P35" s="152"/>
      <c r="Q35" s="32"/>
      <c r="R35" s="32"/>
      <c r="S35" s="32"/>
      <c r="T35" s="32"/>
      <c r="U35" s="32"/>
      <c r="V35" s="151"/>
      <c r="W35" s="152"/>
      <c r="X35" s="32"/>
      <c r="Y35" s="32"/>
      <c r="Z35" s="32"/>
      <c r="AA35" s="32"/>
      <c r="AB35" s="32"/>
      <c r="AC35" s="151"/>
      <c r="AD35" s="149"/>
    </row>
    <row r="36" spans="3:30" ht="15" customHeight="1" x14ac:dyDescent="0.2">
      <c r="C36" s="451"/>
      <c r="D36" s="451"/>
      <c r="E36" s="451"/>
      <c r="F36" s="451"/>
      <c r="G36" s="451"/>
      <c r="H36" s="451"/>
      <c r="I36" s="451"/>
      <c r="J36" s="286"/>
      <c r="K36" s="152"/>
      <c r="L36" s="32"/>
      <c r="M36" s="32"/>
      <c r="N36" s="32"/>
      <c r="O36" s="151"/>
      <c r="P36" s="152"/>
      <c r="Q36" s="32"/>
      <c r="R36" s="32"/>
      <c r="S36" s="32"/>
      <c r="T36" s="32"/>
      <c r="U36" s="32"/>
      <c r="V36" s="151"/>
      <c r="W36" s="152"/>
      <c r="X36" s="32"/>
      <c r="Y36" s="32"/>
      <c r="Z36" s="32"/>
      <c r="AA36" s="32"/>
      <c r="AB36" s="32"/>
      <c r="AC36" s="151"/>
      <c r="AD36" s="149"/>
    </row>
    <row r="37" spans="3:30" ht="15" customHeight="1" x14ac:dyDescent="0.2">
      <c r="C37" s="451"/>
      <c r="D37" s="451"/>
      <c r="E37" s="451"/>
      <c r="F37" s="451"/>
      <c r="G37" s="451"/>
      <c r="H37" s="451"/>
      <c r="I37" s="451"/>
      <c r="J37" s="286"/>
      <c r="K37" s="152"/>
      <c r="L37" s="32"/>
      <c r="M37" s="32"/>
      <c r="N37" s="32"/>
      <c r="O37" s="151"/>
      <c r="P37" s="152"/>
      <c r="Q37" s="32"/>
      <c r="R37" s="32"/>
      <c r="S37" s="32"/>
      <c r="T37" s="32"/>
      <c r="U37" s="32"/>
      <c r="V37" s="151"/>
      <c r="W37" s="152"/>
      <c r="X37" s="32"/>
      <c r="Y37" s="32"/>
      <c r="Z37" s="32"/>
      <c r="AA37" s="32"/>
      <c r="AB37" s="32"/>
      <c r="AC37" s="151"/>
      <c r="AD37" s="149"/>
    </row>
    <row r="38" spans="3:30" ht="15" customHeight="1" x14ac:dyDescent="0.2">
      <c r="C38" s="451"/>
      <c r="D38" s="451"/>
      <c r="E38" s="451"/>
      <c r="F38" s="451"/>
      <c r="G38" s="451"/>
      <c r="H38" s="451"/>
      <c r="I38" s="451"/>
      <c r="J38" s="286"/>
      <c r="K38" s="152"/>
      <c r="M38" s="282" t="s">
        <v>327</v>
      </c>
      <c r="N38" s="283" t="e">
        <f ca="1">+IF($M$33="No",Biomass!M28,Biomass!M29)</f>
        <v>#N/A</v>
      </c>
      <c r="P38" s="152"/>
      <c r="Q38" s="32"/>
      <c r="R38" s="32"/>
      <c r="S38" s="32"/>
      <c r="T38" s="32"/>
      <c r="U38" s="32"/>
      <c r="V38" s="151"/>
      <c r="W38" s="152"/>
      <c r="X38" s="32"/>
      <c r="Y38" s="32"/>
      <c r="Z38" s="32"/>
      <c r="AA38" s="32"/>
      <c r="AB38" s="32"/>
      <c r="AC38" s="151"/>
      <c r="AD38" s="149"/>
    </row>
    <row r="39" spans="3:30" ht="15" customHeight="1" x14ac:dyDescent="0.2">
      <c r="C39" s="451"/>
      <c r="D39" s="451"/>
      <c r="E39" s="451"/>
      <c r="F39" s="451"/>
      <c r="G39" s="451"/>
      <c r="H39" s="451"/>
      <c r="I39" s="451"/>
      <c r="J39" s="286"/>
      <c r="K39" s="152"/>
      <c r="M39" s="282" t="s">
        <v>73</v>
      </c>
      <c r="N39" s="283" t="e">
        <f ca="1">+Biomass!M30</f>
        <v>#N/A</v>
      </c>
      <c r="P39" s="152"/>
      <c r="Q39" s="32"/>
      <c r="R39" s="32"/>
      <c r="S39" s="32"/>
      <c r="T39" s="32"/>
      <c r="U39" s="32"/>
      <c r="V39" s="151"/>
      <c r="W39" s="152"/>
      <c r="X39" s="32"/>
      <c r="Y39" s="32"/>
      <c r="Z39" s="32"/>
      <c r="AA39" s="32"/>
      <c r="AB39" s="32"/>
      <c r="AC39" s="151"/>
      <c r="AD39" s="149"/>
    </row>
    <row r="40" spans="3:30" ht="15" customHeight="1" x14ac:dyDescent="0.2">
      <c r="C40" s="451"/>
      <c r="D40" s="451"/>
      <c r="E40" s="451"/>
      <c r="F40" s="451"/>
      <c r="G40" s="451"/>
      <c r="H40" s="451"/>
      <c r="I40" s="451"/>
      <c r="J40" s="286"/>
      <c r="K40" s="152"/>
      <c r="L40" s="32"/>
      <c r="M40" s="32"/>
      <c r="N40" s="32"/>
      <c r="O40" s="266"/>
      <c r="P40" s="152"/>
      <c r="Q40" s="32"/>
      <c r="R40" s="32"/>
      <c r="S40" s="32"/>
      <c r="T40" s="32"/>
      <c r="U40" s="32"/>
      <c r="V40" s="151"/>
      <c r="W40" s="152"/>
      <c r="X40" s="32"/>
      <c r="Y40" s="32"/>
      <c r="Z40" s="32"/>
      <c r="AA40" s="32"/>
      <c r="AB40" s="32"/>
      <c r="AC40" s="151"/>
      <c r="AD40" s="149"/>
    </row>
    <row r="41" spans="3:30" ht="15" customHeight="1" x14ac:dyDescent="0.2">
      <c r="C41" s="451"/>
      <c r="D41" s="451"/>
      <c r="E41" s="451"/>
      <c r="F41" s="451"/>
      <c r="G41" s="451"/>
      <c r="H41" s="451"/>
      <c r="I41" s="451"/>
      <c r="J41" s="286"/>
      <c r="K41" s="152"/>
      <c r="L41" s="32"/>
      <c r="M41" s="32"/>
      <c r="N41" s="32"/>
      <c r="O41" s="266"/>
      <c r="P41" s="152"/>
      <c r="Q41" s="32"/>
      <c r="R41" s="32"/>
      <c r="S41" s="32"/>
      <c r="T41" s="32"/>
      <c r="U41" s="32"/>
      <c r="V41" s="151"/>
      <c r="W41" s="152"/>
      <c r="X41" s="32"/>
      <c r="Y41" s="32"/>
      <c r="Z41" s="32"/>
      <c r="AA41" s="32"/>
      <c r="AB41" s="32"/>
      <c r="AC41" s="151"/>
      <c r="AD41" s="149"/>
    </row>
    <row r="42" spans="3:30" ht="15" customHeight="1" x14ac:dyDescent="0.2">
      <c r="C42" s="451"/>
      <c r="D42" s="451"/>
      <c r="E42" s="451"/>
      <c r="F42" s="451"/>
      <c r="G42" s="451"/>
      <c r="H42" s="451"/>
      <c r="I42" s="451"/>
      <c r="J42" s="286"/>
      <c r="K42" s="152"/>
      <c r="L42" s="32"/>
      <c r="M42" s="32"/>
      <c r="N42" s="32"/>
      <c r="O42" s="266"/>
      <c r="P42" s="152"/>
      <c r="Q42" s="32"/>
      <c r="R42" s="32"/>
      <c r="S42" s="32"/>
      <c r="T42" s="32"/>
      <c r="U42" s="32"/>
      <c r="V42" s="151"/>
      <c r="W42" s="152"/>
      <c r="X42" s="32"/>
      <c r="Y42" s="32"/>
      <c r="Z42" s="32"/>
      <c r="AA42" s="32"/>
      <c r="AB42" s="32"/>
      <c r="AC42" s="151"/>
      <c r="AD42" s="149"/>
    </row>
    <row r="43" spans="3:30" ht="15.75" customHeight="1" x14ac:dyDescent="0.2">
      <c r="C43" s="451"/>
      <c r="D43" s="451"/>
      <c r="E43" s="451"/>
      <c r="F43" s="451"/>
      <c r="G43" s="451"/>
      <c r="H43" s="451"/>
      <c r="I43" s="451"/>
      <c r="J43" s="286"/>
      <c r="K43" s="152"/>
      <c r="L43" s="32"/>
      <c r="M43" s="32"/>
      <c r="N43" s="32"/>
      <c r="O43" s="151"/>
      <c r="P43" s="152"/>
      <c r="Q43" s="32"/>
      <c r="R43" s="32"/>
      <c r="S43" s="32"/>
      <c r="T43" s="32"/>
      <c r="U43" s="32"/>
      <c r="V43" s="151"/>
      <c r="W43" s="152"/>
      <c r="X43" s="32"/>
      <c r="Y43" s="32"/>
      <c r="Z43" s="32"/>
      <c r="AA43" s="32"/>
      <c r="AB43" s="32"/>
      <c r="AC43" s="151"/>
      <c r="AD43" s="149"/>
    </row>
    <row r="44" spans="3:30" ht="15" customHeight="1" x14ac:dyDescent="0.2">
      <c r="C44" s="451"/>
      <c r="D44" s="451"/>
      <c r="E44" s="451"/>
      <c r="F44" s="451"/>
      <c r="G44" s="451"/>
      <c r="H44" s="451"/>
      <c r="I44" s="451"/>
      <c r="J44" s="286"/>
      <c r="K44" s="152"/>
      <c r="L44" s="32"/>
      <c r="M44" s="32"/>
      <c r="N44" s="32"/>
      <c r="O44" s="151"/>
      <c r="P44" s="152"/>
      <c r="Q44" s="32"/>
      <c r="R44" s="32"/>
      <c r="S44" s="32"/>
      <c r="T44" s="32"/>
      <c r="U44" s="32"/>
      <c r="V44" s="151"/>
      <c r="W44" s="152"/>
      <c r="X44" s="32"/>
      <c r="Y44" s="32"/>
      <c r="Z44" s="32"/>
      <c r="AA44" s="32"/>
      <c r="AB44" s="32"/>
      <c r="AC44" s="151"/>
      <c r="AD44" s="149"/>
    </row>
    <row r="45" spans="3:30" ht="15" customHeight="1" x14ac:dyDescent="0.2">
      <c r="C45" s="451"/>
      <c r="D45" s="451"/>
      <c r="E45" s="451"/>
      <c r="F45" s="451"/>
      <c r="G45" s="451"/>
      <c r="H45" s="451"/>
      <c r="I45" s="451"/>
      <c r="J45" s="286"/>
      <c r="K45" s="152"/>
      <c r="L45" s="32"/>
      <c r="M45" s="32"/>
      <c r="N45" s="32"/>
      <c r="O45" s="151"/>
      <c r="P45" s="152"/>
      <c r="Q45" s="32"/>
      <c r="R45" s="32"/>
      <c r="S45" s="32"/>
      <c r="T45" s="32"/>
      <c r="U45" s="32"/>
      <c r="V45" s="151"/>
      <c r="W45" s="152"/>
      <c r="X45" s="32"/>
      <c r="Y45" s="32"/>
      <c r="Z45" s="32"/>
      <c r="AA45" s="32"/>
      <c r="AB45" s="32"/>
      <c r="AC45" s="151"/>
      <c r="AD45" s="149"/>
    </row>
    <row r="46" spans="3:30" ht="15" customHeight="1" x14ac:dyDescent="0.2">
      <c r="C46" s="451"/>
      <c r="D46" s="451"/>
      <c r="E46" s="451"/>
      <c r="F46" s="451"/>
      <c r="G46" s="451"/>
      <c r="H46" s="451"/>
      <c r="I46" s="451"/>
      <c r="J46" s="286"/>
      <c r="K46" s="152"/>
      <c r="L46" s="32"/>
      <c r="M46" s="32"/>
      <c r="N46" s="32"/>
      <c r="O46" s="151"/>
      <c r="P46" s="152"/>
      <c r="Q46" s="32"/>
      <c r="R46" s="32"/>
      <c r="S46" s="32"/>
      <c r="T46" s="32"/>
      <c r="U46" s="32"/>
      <c r="V46" s="151"/>
      <c r="W46" s="152"/>
      <c r="X46" s="32"/>
      <c r="Y46" s="32"/>
      <c r="Z46" s="32"/>
      <c r="AA46" s="32"/>
      <c r="AB46" s="32"/>
      <c r="AC46" s="151"/>
      <c r="AD46" s="149"/>
    </row>
    <row r="47" spans="3:30" ht="15" customHeight="1" x14ac:dyDescent="0.2">
      <c r="C47" s="451"/>
      <c r="D47" s="451"/>
      <c r="E47" s="451"/>
      <c r="F47" s="451"/>
      <c r="G47" s="451"/>
      <c r="H47" s="451"/>
      <c r="I47" s="451"/>
      <c r="J47" s="286"/>
      <c r="K47" s="152"/>
      <c r="L47" s="32"/>
      <c r="M47" s="32"/>
      <c r="N47" s="32"/>
      <c r="O47" s="151"/>
      <c r="P47" s="152"/>
      <c r="Q47" s="32"/>
      <c r="R47" s="32"/>
      <c r="S47" s="32"/>
      <c r="T47" s="32"/>
      <c r="U47" s="32"/>
      <c r="V47" s="151"/>
      <c r="W47" s="152"/>
      <c r="X47" s="32"/>
      <c r="Y47" s="32"/>
      <c r="Z47" s="32"/>
      <c r="AA47" s="32"/>
      <c r="AB47" s="32"/>
      <c r="AC47" s="151"/>
      <c r="AD47" s="149"/>
    </row>
    <row r="48" spans="3:30" ht="15" customHeight="1" x14ac:dyDescent="0.2">
      <c r="C48" s="451"/>
      <c r="D48" s="451"/>
      <c r="E48" s="451"/>
      <c r="F48" s="451"/>
      <c r="G48" s="451"/>
      <c r="H48" s="451"/>
      <c r="I48" s="451"/>
      <c r="J48" s="286"/>
      <c r="K48" s="152"/>
      <c r="L48" s="32"/>
      <c r="M48" s="32"/>
      <c r="N48" s="32"/>
      <c r="O48" s="151"/>
      <c r="P48" s="152"/>
      <c r="Q48" s="32"/>
      <c r="R48" s="32"/>
      <c r="S48" s="32"/>
      <c r="T48" s="32"/>
      <c r="U48" s="32"/>
      <c r="V48" s="151"/>
      <c r="W48" s="152"/>
      <c r="X48" s="32"/>
      <c r="Y48" s="32"/>
      <c r="Z48" s="32"/>
      <c r="AA48" s="32"/>
      <c r="AB48" s="32"/>
      <c r="AC48" s="151"/>
      <c r="AD48" s="149"/>
    </row>
    <row r="49" spans="1:57" ht="15" customHeight="1" thickBot="1" x14ac:dyDescent="0.25">
      <c r="C49" s="451"/>
      <c r="D49" s="451"/>
      <c r="E49" s="451"/>
      <c r="F49" s="451"/>
      <c r="G49" s="451"/>
      <c r="H49" s="451"/>
      <c r="I49" s="451"/>
      <c r="J49" s="286"/>
      <c r="K49" s="284"/>
      <c r="L49" s="219"/>
      <c r="M49" s="219"/>
      <c r="N49" s="219"/>
      <c r="O49" s="220"/>
      <c r="P49" s="284"/>
      <c r="Q49" s="219"/>
      <c r="R49" s="219"/>
      <c r="S49" s="219"/>
      <c r="T49" s="219"/>
      <c r="U49" s="219"/>
      <c r="V49" s="220"/>
      <c r="W49" s="284"/>
      <c r="X49" s="219"/>
      <c r="Y49" s="219"/>
      <c r="Z49" s="219"/>
      <c r="AA49" s="219"/>
      <c r="AB49" s="219"/>
      <c r="AC49" s="220"/>
      <c r="AD49" s="149"/>
    </row>
    <row r="50" spans="1:57" ht="15.75" customHeight="1" thickBot="1" x14ac:dyDescent="0.25">
      <c r="C50" s="452"/>
      <c r="D50" s="452"/>
      <c r="E50" s="452"/>
      <c r="F50" s="452"/>
      <c r="G50" s="452"/>
      <c r="H50" s="452"/>
      <c r="I50" s="452"/>
      <c r="J50" s="28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50"/>
    </row>
    <row r="53" spans="1:57" s="144" customFormat="1" ht="24.75" hidden="1" customHeight="1" x14ac:dyDescent="0.2">
      <c r="L53" s="145" t="s">
        <v>189</v>
      </c>
    </row>
    <row r="54" spans="1:57" s="144" customFormat="1" ht="15.75" hidden="1" customHeight="1" x14ac:dyDescent="0.2">
      <c r="A54" s="145"/>
    </row>
    <row r="55" spans="1:57" s="272" customFormat="1" ht="15.75" hidden="1" customHeight="1" x14ac:dyDescent="0.2">
      <c r="A55" s="271"/>
    </row>
    <row r="56" spans="1:57" ht="25.5" hidden="1" customHeight="1" x14ac:dyDescent="0.2">
      <c r="F56" s="273" t="s">
        <v>331</v>
      </c>
      <c r="G56" s="48"/>
      <c r="H56" s="153"/>
      <c r="I56" s="48"/>
      <c r="J56" s="48"/>
      <c r="K56" s="48"/>
      <c r="L56" s="154" t="s">
        <v>108</v>
      </c>
      <c r="M56" s="155" t="s">
        <v>169</v>
      </c>
      <c r="N56" s="156" t="s">
        <v>7</v>
      </c>
      <c r="P56" s="10"/>
    </row>
    <row r="57" spans="1:57" ht="16.5" hidden="1" customHeight="1" x14ac:dyDescent="0.2"/>
    <row r="58" spans="1:57" s="15" customFormat="1" ht="12.75" hidden="1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M58" s="15" t="s">
        <v>1</v>
      </c>
      <c r="N58" s="15" t="s">
        <v>2</v>
      </c>
      <c r="O58" s="17" t="s">
        <v>3</v>
      </c>
      <c r="P58" s="17"/>
      <c r="Q58" s="15">
        <v>0</v>
      </c>
      <c r="R58" s="18">
        <v>1</v>
      </c>
      <c r="S58" s="18">
        <v>2</v>
      </c>
      <c r="T58" s="18">
        <v>3</v>
      </c>
      <c r="U58" s="18">
        <v>4</v>
      </c>
      <c r="V58" s="18">
        <v>5</v>
      </c>
      <c r="W58" s="18">
        <v>6</v>
      </c>
      <c r="X58" s="18">
        <v>7</v>
      </c>
      <c r="Y58" s="18">
        <v>8</v>
      </c>
      <c r="Z58" s="18">
        <v>9</v>
      </c>
      <c r="AA58" s="18">
        <v>10</v>
      </c>
      <c r="AB58" s="18">
        <v>11</v>
      </c>
      <c r="AC58" s="18">
        <v>12</v>
      </c>
      <c r="AD58" s="18">
        <v>13</v>
      </c>
      <c r="AE58" s="18">
        <v>14</v>
      </c>
      <c r="AF58" s="18">
        <v>15</v>
      </c>
      <c r="AG58" s="18">
        <v>16</v>
      </c>
      <c r="AH58" s="18">
        <v>17</v>
      </c>
      <c r="AI58" s="18">
        <v>18</v>
      </c>
      <c r="AJ58" s="18">
        <v>19</v>
      </c>
      <c r="AK58" s="18">
        <v>20</v>
      </c>
      <c r="AL58" s="18">
        <v>21</v>
      </c>
      <c r="AM58" s="18">
        <v>22</v>
      </c>
      <c r="AN58" s="18">
        <v>23</v>
      </c>
      <c r="AO58" s="18">
        <v>24</v>
      </c>
      <c r="AP58" s="18">
        <v>25</v>
      </c>
      <c r="AQ58" s="18">
        <v>26</v>
      </c>
      <c r="AR58" s="18">
        <f t="shared" ref="AR58:BE58" si="0">+AQ58+1</f>
        <v>27</v>
      </c>
      <c r="AS58" s="18">
        <f t="shared" si="0"/>
        <v>28</v>
      </c>
      <c r="AT58" s="18">
        <f t="shared" si="0"/>
        <v>29</v>
      </c>
      <c r="AU58" s="18">
        <f t="shared" si="0"/>
        <v>30</v>
      </c>
      <c r="AV58" s="18">
        <f t="shared" si="0"/>
        <v>31</v>
      </c>
      <c r="AW58" s="18">
        <f t="shared" si="0"/>
        <v>32</v>
      </c>
      <c r="AX58" s="18">
        <f t="shared" si="0"/>
        <v>33</v>
      </c>
      <c r="AY58" s="18">
        <f t="shared" si="0"/>
        <v>34</v>
      </c>
      <c r="AZ58" s="18">
        <f t="shared" si="0"/>
        <v>35</v>
      </c>
      <c r="BA58" s="18">
        <f t="shared" si="0"/>
        <v>36</v>
      </c>
      <c r="BB58" s="18">
        <f t="shared" si="0"/>
        <v>37</v>
      </c>
      <c r="BC58" s="18">
        <f t="shared" si="0"/>
        <v>38</v>
      </c>
      <c r="BD58" s="18">
        <f t="shared" si="0"/>
        <v>39</v>
      </c>
      <c r="BE58" s="18">
        <f t="shared" si="0"/>
        <v>40</v>
      </c>
    </row>
    <row r="59" spans="1:57" s="1" customFormat="1" hidden="1" outlineLevel="1" x14ac:dyDescent="0.2">
      <c r="A59" s="3" t="s">
        <v>85</v>
      </c>
      <c r="C59" s="3"/>
    </row>
    <row r="60" spans="1:57" s="13" customFormat="1" ht="14.25" hidden="1" customHeight="1" outlineLevel="1" thickBot="1" x14ac:dyDescent="0.3">
      <c r="M60" s="20"/>
      <c r="N60" s="20"/>
      <c r="O60" s="66"/>
      <c r="R60" s="67"/>
      <c r="S60" s="21"/>
    </row>
    <row r="61" spans="1:57" s="24" customFormat="1" ht="14.25" hidden="1" customHeight="1" outlineLevel="1" thickTop="1" thickBot="1" x14ac:dyDescent="0.3">
      <c r="B61" s="24" t="s">
        <v>46</v>
      </c>
      <c r="M61" s="25"/>
      <c r="N61" s="25"/>
      <c r="O61" s="50"/>
      <c r="R61" s="51"/>
      <c r="S61" s="26"/>
    </row>
    <row r="62" spans="1:57" s="10" customFormat="1" ht="14.25" hidden="1" customHeight="1" outlineLevel="1" thickTop="1" x14ac:dyDescent="0.25">
      <c r="B62" s="27"/>
      <c r="C62" s="10" t="s">
        <v>11</v>
      </c>
      <c r="M62" s="29" t="s">
        <v>7</v>
      </c>
      <c r="N62" s="29" t="s">
        <v>8</v>
      </c>
      <c r="O62" s="133" t="e">
        <f>+VLOOKUP($N$14,Loc_Dep_Param,Constant_input!D6,0)</f>
        <v>#N/A</v>
      </c>
      <c r="S62" s="46"/>
    </row>
    <row r="63" spans="1:57" s="10" customFormat="1" ht="14.25" hidden="1" customHeight="1" outlineLevel="1" x14ac:dyDescent="0.2">
      <c r="B63" s="27"/>
      <c r="C63" s="47" t="s">
        <v>27</v>
      </c>
      <c r="D63" s="47"/>
      <c r="F63" s="47"/>
      <c r="G63" s="47"/>
      <c r="H63" s="7"/>
      <c r="I63" s="7"/>
      <c r="J63" s="7"/>
      <c r="K63" s="7"/>
      <c r="M63" s="29" t="s">
        <v>7</v>
      </c>
      <c r="N63" s="8" t="s">
        <v>8</v>
      </c>
      <c r="O63" s="133">
        <f>+IF(UserType="Person",VLOOKUP($N$14,Loc_Dep_Param,Constant_input!E6,0),0)</f>
        <v>0</v>
      </c>
      <c r="P63" s="19"/>
      <c r="S63" s="46"/>
    </row>
    <row r="64" spans="1:57" s="10" customFormat="1" ht="14.25" hidden="1" customHeight="1" outlineLevel="1" x14ac:dyDescent="0.2">
      <c r="B64" s="27"/>
      <c r="C64" s="47" t="s">
        <v>166</v>
      </c>
      <c r="D64" s="47"/>
      <c r="F64" s="47"/>
      <c r="G64" s="47"/>
      <c r="H64" s="7"/>
      <c r="I64" s="7"/>
      <c r="J64" s="7"/>
      <c r="K64" s="7"/>
      <c r="M64" s="29" t="s">
        <v>7</v>
      </c>
      <c r="N64" s="8" t="s">
        <v>8</v>
      </c>
      <c r="O64" s="133">
        <f>+IF(UserType="Corporation",AQ15,0)</f>
        <v>0</v>
      </c>
      <c r="P64" s="19"/>
      <c r="S64" s="46"/>
    </row>
    <row r="65" spans="2:60" s="10" customFormat="1" ht="14.25" hidden="1" customHeight="1" outlineLevel="1" x14ac:dyDescent="0.2">
      <c r="B65" s="27"/>
      <c r="C65" s="47" t="s">
        <v>165</v>
      </c>
      <c r="D65" s="47"/>
      <c r="F65" s="47"/>
      <c r="G65" s="47"/>
      <c r="H65" s="7"/>
      <c r="I65" s="7"/>
      <c r="J65" s="7"/>
      <c r="K65" s="7"/>
      <c r="M65" s="29" t="s">
        <v>7</v>
      </c>
      <c r="N65" s="8" t="s">
        <v>8</v>
      </c>
      <c r="O65" s="133">
        <f>+IF(UserType="Corporation",AQ16,0)</f>
        <v>0</v>
      </c>
      <c r="P65" s="19"/>
      <c r="S65" s="46"/>
    </row>
    <row r="66" spans="2:60" s="10" customFormat="1" ht="14.25" hidden="1" customHeight="1" outlineLevel="1" x14ac:dyDescent="0.2">
      <c r="B66" s="27"/>
      <c r="C66" s="47" t="s">
        <v>110</v>
      </c>
      <c r="D66" s="47"/>
      <c r="F66" s="47"/>
      <c r="G66" s="47"/>
      <c r="H66" s="7"/>
      <c r="I66" s="7"/>
      <c r="J66" s="7"/>
      <c r="K66" s="7"/>
      <c r="M66" s="29" t="s">
        <v>7</v>
      </c>
      <c r="N66" s="8" t="s">
        <v>8</v>
      </c>
      <c r="O66" s="133">
        <f>+IF(UserType="Corporation",AQ17,0)</f>
        <v>0</v>
      </c>
      <c r="P66" s="19"/>
      <c r="S66" s="46"/>
    </row>
    <row r="67" spans="2:60" s="10" customFormat="1" ht="14.25" hidden="1" customHeight="1" outlineLevel="1" x14ac:dyDescent="0.2">
      <c r="B67" s="27"/>
      <c r="C67" s="47" t="s">
        <v>86</v>
      </c>
      <c r="D67" s="47"/>
      <c r="F67" s="47"/>
      <c r="G67" s="47"/>
      <c r="H67" s="7"/>
      <c r="I67" s="7"/>
      <c r="J67" s="7"/>
      <c r="K67" s="7"/>
      <c r="M67" s="29" t="s">
        <v>7</v>
      </c>
      <c r="N67" s="8" t="s">
        <v>28</v>
      </c>
      <c r="O67" s="159">
        <f>+IF(UserType="Corporation",AQ18,0)</f>
        <v>0</v>
      </c>
      <c r="P67" s="19"/>
      <c r="S67" s="46"/>
    </row>
    <row r="68" spans="2:60" s="10" customFormat="1" ht="14.25" hidden="1" customHeight="1" outlineLevel="1" x14ac:dyDescent="0.25">
      <c r="B68" s="27"/>
      <c r="C68" s="10" t="s">
        <v>111</v>
      </c>
      <c r="M68" s="29" t="s">
        <v>5</v>
      </c>
      <c r="N68" s="29" t="s">
        <v>8</v>
      </c>
      <c r="O68" s="90">
        <f>+(1-DebtFract)*ReqReturn+(DebtFract*LoanIR)*(1-TR)</f>
        <v>0</v>
      </c>
      <c r="S68" s="46"/>
    </row>
    <row r="69" spans="2:60" s="10" customFormat="1" ht="14.25" hidden="1" customHeight="1" outlineLevel="1" x14ac:dyDescent="0.25">
      <c r="B69" s="27"/>
      <c r="C69" s="10" t="s">
        <v>163</v>
      </c>
      <c r="M69" s="29" t="s">
        <v>7</v>
      </c>
      <c r="N69" s="29" t="s">
        <v>28</v>
      </c>
      <c r="O69" s="132">
        <f>+$AQ$12</f>
        <v>20</v>
      </c>
      <c r="S69" s="46"/>
    </row>
    <row r="70" spans="2:60" s="10" customFormat="1" ht="14.25" hidden="1" customHeight="1" outlineLevel="1" x14ac:dyDescent="0.25">
      <c r="B70" s="27"/>
      <c r="C70" s="10" t="s">
        <v>309</v>
      </c>
      <c r="M70" s="29" t="s">
        <v>7</v>
      </c>
      <c r="N70" s="29" t="s">
        <v>28</v>
      </c>
      <c r="O70" s="132">
        <f>+IF(AQ13&gt;AQ12,AQ12,AQ13)</f>
        <v>20</v>
      </c>
      <c r="S70" s="46"/>
    </row>
    <row r="71" spans="2:60" s="10" customFormat="1" ht="14.25" hidden="1" customHeight="1" outlineLevel="1" thickBot="1" x14ac:dyDescent="0.25">
      <c r="B71" s="27"/>
      <c r="C71" s="47"/>
      <c r="D71" s="47"/>
      <c r="F71" s="47"/>
      <c r="G71" s="47"/>
      <c r="H71" s="7"/>
      <c r="I71" s="7"/>
      <c r="J71" s="7"/>
      <c r="K71" s="7"/>
      <c r="M71" s="29"/>
      <c r="N71" s="8"/>
      <c r="O71" s="19"/>
      <c r="P71" s="19"/>
      <c r="S71" s="46"/>
    </row>
    <row r="72" spans="2:60" s="24" customFormat="1" ht="14.25" hidden="1" customHeight="1" outlineLevel="1" thickTop="1" thickBot="1" x14ac:dyDescent="0.3">
      <c r="B72" s="24" t="s">
        <v>168</v>
      </c>
      <c r="M72" s="25"/>
      <c r="N72" s="25"/>
      <c r="O72" s="50"/>
      <c r="R72" s="51"/>
      <c r="S72" s="26"/>
    </row>
    <row r="73" spans="2:60" s="7" customFormat="1" ht="14.25" hidden="1" customHeight="1" outlineLevel="1" thickTop="1" x14ac:dyDescent="0.25">
      <c r="B73" s="27"/>
      <c r="C73" s="7" t="s">
        <v>43</v>
      </c>
      <c r="F73" s="28"/>
      <c r="G73" s="28"/>
      <c r="I73" s="28"/>
      <c r="M73" s="29" t="s">
        <v>5</v>
      </c>
      <c r="N73" s="8" t="s">
        <v>44</v>
      </c>
      <c r="O73" s="64"/>
      <c r="P73" s="65"/>
      <c r="Q73" s="13"/>
      <c r="R73" s="45">
        <f>+O74</f>
        <v>0</v>
      </c>
      <c r="S73" s="45">
        <f t="shared" ref="S73:BE73" si="1">+R73*(1+$O$75)</f>
        <v>0</v>
      </c>
      <c r="T73" s="45">
        <f t="shared" si="1"/>
        <v>0</v>
      </c>
      <c r="U73" s="45">
        <f t="shared" si="1"/>
        <v>0</v>
      </c>
      <c r="V73" s="45">
        <f t="shared" si="1"/>
        <v>0</v>
      </c>
      <c r="W73" s="45">
        <f t="shared" si="1"/>
        <v>0</v>
      </c>
      <c r="X73" s="45">
        <f t="shared" si="1"/>
        <v>0</v>
      </c>
      <c r="Y73" s="45">
        <f t="shared" si="1"/>
        <v>0</v>
      </c>
      <c r="Z73" s="45">
        <f t="shared" si="1"/>
        <v>0</v>
      </c>
      <c r="AA73" s="45">
        <f t="shared" si="1"/>
        <v>0</v>
      </c>
      <c r="AB73" s="45">
        <f t="shared" si="1"/>
        <v>0</v>
      </c>
      <c r="AC73" s="45">
        <f t="shared" si="1"/>
        <v>0</v>
      </c>
      <c r="AD73" s="45">
        <f t="shared" si="1"/>
        <v>0</v>
      </c>
      <c r="AE73" s="45">
        <f t="shared" si="1"/>
        <v>0</v>
      </c>
      <c r="AF73" s="45">
        <f t="shared" si="1"/>
        <v>0</v>
      </c>
      <c r="AG73" s="45">
        <f t="shared" si="1"/>
        <v>0</v>
      </c>
      <c r="AH73" s="45">
        <f t="shared" si="1"/>
        <v>0</v>
      </c>
      <c r="AI73" s="45">
        <f t="shared" si="1"/>
        <v>0</v>
      </c>
      <c r="AJ73" s="45">
        <f t="shared" si="1"/>
        <v>0</v>
      </c>
      <c r="AK73" s="45">
        <f t="shared" si="1"/>
        <v>0</v>
      </c>
      <c r="AL73" s="45">
        <f t="shared" si="1"/>
        <v>0</v>
      </c>
      <c r="AM73" s="45">
        <f t="shared" si="1"/>
        <v>0</v>
      </c>
      <c r="AN73" s="45">
        <f t="shared" si="1"/>
        <v>0</v>
      </c>
      <c r="AO73" s="45">
        <f t="shared" si="1"/>
        <v>0</v>
      </c>
      <c r="AP73" s="45">
        <f t="shared" si="1"/>
        <v>0</v>
      </c>
      <c r="AQ73" s="45">
        <f t="shared" si="1"/>
        <v>0</v>
      </c>
      <c r="AR73" s="45">
        <f t="shared" si="1"/>
        <v>0</v>
      </c>
      <c r="AS73" s="45">
        <f t="shared" si="1"/>
        <v>0</v>
      </c>
      <c r="AT73" s="45">
        <f t="shared" si="1"/>
        <v>0</v>
      </c>
      <c r="AU73" s="45">
        <f t="shared" si="1"/>
        <v>0</v>
      </c>
      <c r="AV73" s="45">
        <f t="shared" si="1"/>
        <v>0</v>
      </c>
      <c r="AW73" s="45">
        <f t="shared" si="1"/>
        <v>0</v>
      </c>
      <c r="AX73" s="45">
        <f t="shared" si="1"/>
        <v>0</v>
      </c>
      <c r="AY73" s="45">
        <f t="shared" si="1"/>
        <v>0</v>
      </c>
      <c r="AZ73" s="45">
        <f t="shared" si="1"/>
        <v>0</v>
      </c>
      <c r="BA73" s="45">
        <f t="shared" si="1"/>
        <v>0</v>
      </c>
      <c r="BB73" s="45">
        <f t="shared" si="1"/>
        <v>0</v>
      </c>
      <c r="BC73" s="45">
        <f t="shared" si="1"/>
        <v>0</v>
      </c>
      <c r="BD73" s="45">
        <f t="shared" si="1"/>
        <v>0</v>
      </c>
      <c r="BE73" s="45">
        <f t="shared" si="1"/>
        <v>0</v>
      </c>
      <c r="BF73" s="19"/>
      <c r="BG73" s="19"/>
      <c r="BH73" s="19"/>
    </row>
    <row r="74" spans="2:60" s="10" customFormat="1" ht="14.25" hidden="1" customHeight="1" outlineLevel="1" x14ac:dyDescent="0.2">
      <c r="B74" s="27"/>
      <c r="D74" s="47" t="s">
        <v>51</v>
      </c>
      <c r="F74" s="47"/>
      <c r="G74" s="47"/>
      <c r="H74" s="7"/>
      <c r="I74" s="7"/>
      <c r="J74" s="7"/>
      <c r="K74" s="7"/>
      <c r="M74" s="29" t="s">
        <v>7</v>
      </c>
      <c r="N74" s="8" t="s">
        <v>44</v>
      </c>
      <c r="O74" s="134">
        <f>+IF(T9="Electricity",T10,T18)</f>
        <v>0</v>
      </c>
      <c r="P74" s="19"/>
      <c r="S74" s="46"/>
    </row>
    <row r="75" spans="2:60" s="10" customFormat="1" ht="14.25" hidden="1" customHeight="1" outlineLevel="1" x14ac:dyDescent="0.2">
      <c r="B75" s="27"/>
      <c r="D75" s="47" t="s">
        <v>104</v>
      </c>
      <c r="F75" s="47"/>
      <c r="G75" s="47"/>
      <c r="H75" s="7"/>
      <c r="I75" s="7"/>
      <c r="J75" s="7"/>
      <c r="K75" s="7"/>
      <c r="M75" s="29" t="s">
        <v>7</v>
      </c>
      <c r="N75" s="8" t="s">
        <v>8</v>
      </c>
      <c r="O75" s="133">
        <f>+IF(T9="Electricity",T11,T19)</f>
        <v>0</v>
      </c>
      <c r="P75" s="19"/>
      <c r="S75" s="46"/>
    </row>
    <row r="76" spans="2:60" s="10" customFormat="1" ht="14.25" hidden="1" customHeight="1" outlineLevel="1" x14ac:dyDescent="0.2">
      <c r="B76" s="27"/>
      <c r="C76" s="47" t="s">
        <v>121</v>
      </c>
      <c r="F76" s="47"/>
      <c r="G76" s="47"/>
      <c r="H76" s="7"/>
      <c r="I76" s="7"/>
      <c r="J76" s="7"/>
      <c r="K76" s="7"/>
      <c r="M76" s="29" t="s">
        <v>7</v>
      </c>
      <c r="N76" s="8" t="s">
        <v>122</v>
      </c>
      <c r="O76" s="134" t="e">
        <f>+VLOOKUP($N$14,Loc_Dep_Param,Constant_input!H6,0)</f>
        <v>#N/A</v>
      </c>
      <c r="P76" s="19"/>
      <c r="S76" s="46"/>
    </row>
    <row r="77" spans="2:60" s="10" customFormat="1" ht="14.25" hidden="1" customHeight="1" outlineLevel="1" x14ac:dyDescent="0.2">
      <c r="B77" s="27"/>
      <c r="C77" s="47"/>
      <c r="F77" s="47"/>
      <c r="G77" s="47"/>
      <c r="H77" s="7"/>
      <c r="I77" s="7"/>
      <c r="J77" s="7"/>
      <c r="K77" s="7"/>
      <c r="M77" s="29"/>
      <c r="N77" s="8"/>
      <c r="O77" s="19"/>
      <c r="P77" s="19"/>
      <c r="S77" s="46"/>
    </row>
    <row r="78" spans="2:60" s="7" customFormat="1" ht="14.25" hidden="1" customHeight="1" outlineLevel="1" x14ac:dyDescent="0.25">
      <c r="B78" s="27"/>
      <c r="C78" s="7" t="s">
        <v>47</v>
      </c>
      <c r="F78" s="28"/>
      <c r="G78" s="28"/>
      <c r="I78" s="28"/>
      <c r="M78" s="29" t="s">
        <v>5</v>
      </c>
      <c r="N78" s="8" t="s">
        <v>49</v>
      </c>
      <c r="O78" s="64"/>
      <c r="P78" s="65"/>
      <c r="Q78" s="13"/>
      <c r="R78" s="45">
        <f>+O79</f>
        <v>0</v>
      </c>
      <c r="S78" s="45">
        <f t="shared" ref="S78:BE78" si="2">+R78*(1+$O$82)</f>
        <v>0</v>
      </c>
      <c r="T78" s="45">
        <f t="shared" si="2"/>
        <v>0</v>
      </c>
      <c r="U78" s="45">
        <f t="shared" si="2"/>
        <v>0</v>
      </c>
      <c r="V78" s="45">
        <f t="shared" si="2"/>
        <v>0</v>
      </c>
      <c r="W78" s="45">
        <f t="shared" si="2"/>
        <v>0</v>
      </c>
      <c r="X78" s="45">
        <f t="shared" si="2"/>
        <v>0</v>
      </c>
      <c r="Y78" s="45">
        <f t="shared" si="2"/>
        <v>0</v>
      </c>
      <c r="Z78" s="45">
        <f t="shared" si="2"/>
        <v>0</v>
      </c>
      <c r="AA78" s="45">
        <f t="shared" si="2"/>
        <v>0</v>
      </c>
      <c r="AB78" s="45">
        <f t="shared" si="2"/>
        <v>0</v>
      </c>
      <c r="AC78" s="45">
        <f t="shared" si="2"/>
        <v>0</v>
      </c>
      <c r="AD78" s="45">
        <f t="shared" si="2"/>
        <v>0</v>
      </c>
      <c r="AE78" s="45">
        <f t="shared" si="2"/>
        <v>0</v>
      </c>
      <c r="AF78" s="45">
        <f t="shared" si="2"/>
        <v>0</v>
      </c>
      <c r="AG78" s="45">
        <f t="shared" si="2"/>
        <v>0</v>
      </c>
      <c r="AH78" s="45">
        <f t="shared" si="2"/>
        <v>0</v>
      </c>
      <c r="AI78" s="45">
        <f t="shared" si="2"/>
        <v>0</v>
      </c>
      <c r="AJ78" s="45">
        <f t="shared" si="2"/>
        <v>0</v>
      </c>
      <c r="AK78" s="45">
        <f t="shared" si="2"/>
        <v>0</v>
      </c>
      <c r="AL78" s="45">
        <f t="shared" si="2"/>
        <v>0</v>
      </c>
      <c r="AM78" s="45">
        <f t="shared" si="2"/>
        <v>0</v>
      </c>
      <c r="AN78" s="45">
        <f t="shared" si="2"/>
        <v>0</v>
      </c>
      <c r="AO78" s="45">
        <f t="shared" si="2"/>
        <v>0</v>
      </c>
      <c r="AP78" s="45">
        <f t="shared" si="2"/>
        <v>0</v>
      </c>
      <c r="AQ78" s="45">
        <f t="shared" si="2"/>
        <v>0</v>
      </c>
      <c r="AR78" s="45">
        <f t="shared" si="2"/>
        <v>0</v>
      </c>
      <c r="AS78" s="45">
        <f t="shared" si="2"/>
        <v>0</v>
      </c>
      <c r="AT78" s="45">
        <f t="shared" si="2"/>
        <v>0</v>
      </c>
      <c r="AU78" s="45">
        <f t="shared" si="2"/>
        <v>0</v>
      </c>
      <c r="AV78" s="45">
        <f t="shared" si="2"/>
        <v>0</v>
      </c>
      <c r="AW78" s="45">
        <f t="shared" si="2"/>
        <v>0</v>
      </c>
      <c r="AX78" s="45">
        <f t="shared" si="2"/>
        <v>0</v>
      </c>
      <c r="AY78" s="45">
        <f t="shared" si="2"/>
        <v>0</v>
      </c>
      <c r="AZ78" s="45">
        <f t="shared" si="2"/>
        <v>0</v>
      </c>
      <c r="BA78" s="45">
        <f t="shared" si="2"/>
        <v>0</v>
      </c>
      <c r="BB78" s="45">
        <f t="shared" si="2"/>
        <v>0</v>
      </c>
      <c r="BC78" s="45">
        <f t="shared" si="2"/>
        <v>0</v>
      </c>
      <c r="BD78" s="45">
        <f t="shared" si="2"/>
        <v>0</v>
      </c>
      <c r="BE78" s="45">
        <f t="shared" si="2"/>
        <v>0</v>
      </c>
      <c r="BF78" s="19"/>
      <c r="BG78" s="19"/>
      <c r="BH78" s="19"/>
    </row>
    <row r="79" spans="2:60" s="10" customFormat="1" ht="14.25" hidden="1" customHeight="1" outlineLevel="1" x14ac:dyDescent="0.2">
      <c r="B79" s="27"/>
      <c r="D79" s="47" t="s">
        <v>52</v>
      </c>
      <c r="F79" s="47"/>
      <c r="G79" s="47"/>
      <c r="H79" s="7"/>
      <c r="I79" s="7"/>
      <c r="J79" s="7"/>
      <c r="K79" s="7"/>
      <c r="M79" s="29" t="s">
        <v>5</v>
      </c>
      <c r="N79" s="8" t="s">
        <v>49</v>
      </c>
      <c r="O79" s="72">
        <f>+O80/O81</f>
        <v>0</v>
      </c>
      <c r="P79" s="19"/>
      <c r="S79" s="46"/>
    </row>
    <row r="80" spans="2:60" s="10" customFormat="1" ht="14.25" hidden="1" customHeight="1" outlineLevel="1" x14ac:dyDescent="0.2">
      <c r="B80" s="27"/>
      <c r="E80" s="47" t="s">
        <v>47</v>
      </c>
      <c r="G80" s="47"/>
      <c r="H80" s="7"/>
      <c r="I80" s="7"/>
      <c r="J80" s="7"/>
      <c r="K80" s="7"/>
      <c r="M80" s="29" t="s">
        <v>7</v>
      </c>
      <c r="N80" s="8" t="s">
        <v>48</v>
      </c>
      <c r="O80" s="135">
        <f>+IF($T$9="Natural gas",$T$10,0)</f>
        <v>0</v>
      </c>
      <c r="P80" s="19"/>
      <c r="S80" s="46"/>
    </row>
    <row r="81" spans="2:57" s="10" customFormat="1" ht="14.25" hidden="1" customHeight="1" outlineLevel="1" x14ac:dyDescent="0.2">
      <c r="B81" s="27"/>
      <c r="E81" s="47" t="s">
        <v>50</v>
      </c>
      <c r="G81" s="47"/>
      <c r="H81" s="7"/>
      <c r="I81" s="7"/>
      <c r="J81" s="7"/>
      <c r="K81" s="7"/>
      <c r="M81" s="29" t="s">
        <v>7</v>
      </c>
      <c r="N81" s="8" t="s">
        <v>13</v>
      </c>
      <c r="O81" s="135">
        <f>+Constant_input!E21</f>
        <v>0.90149999999999997</v>
      </c>
      <c r="P81" s="19"/>
      <c r="S81" s="46"/>
    </row>
    <row r="82" spans="2:57" s="10" customFormat="1" ht="14.25" hidden="1" customHeight="1" outlineLevel="1" x14ac:dyDescent="0.2">
      <c r="B82" s="27"/>
      <c r="D82" s="47" t="s">
        <v>149</v>
      </c>
      <c r="F82" s="47"/>
      <c r="G82" s="47"/>
      <c r="H82" s="7"/>
      <c r="I82" s="7"/>
      <c r="J82" s="7"/>
      <c r="K82" s="7"/>
      <c r="M82" s="29" t="s">
        <v>7</v>
      </c>
      <c r="N82" s="8" t="s">
        <v>8</v>
      </c>
      <c r="O82" s="133">
        <f>+IF($T$9="Natural gas",$T$11,0)</f>
        <v>0</v>
      </c>
      <c r="P82" s="19"/>
      <c r="S82" s="46"/>
    </row>
    <row r="83" spans="2:57" s="10" customFormat="1" ht="14.25" hidden="1" customHeight="1" outlineLevel="1" x14ac:dyDescent="0.2">
      <c r="B83" s="27"/>
      <c r="C83" s="47" t="s">
        <v>124</v>
      </c>
      <c r="F83" s="47"/>
      <c r="G83" s="47"/>
      <c r="H83" s="7"/>
      <c r="I83" s="7"/>
      <c r="J83" s="7"/>
      <c r="K83" s="7"/>
      <c r="M83" s="29" t="s">
        <v>7</v>
      </c>
      <c r="N83" s="8" t="s">
        <v>122</v>
      </c>
      <c r="O83" s="135">
        <f>+NGEF</f>
        <v>0.20196</v>
      </c>
      <c r="P83" s="19"/>
      <c r="S83" s="46"/>
    </row>
    <row r="84" spans="2:57" s="10" customFormat="1" ht="14.25" hidden="1" customHeight="1" outlineLevel="1" x14ac:dyDescent="0.2">
      <c r="B84" s="27"/>
      <c r="C84" s="47"/>
      <c r="F84" s="47"/>
      <c r="G84" s="47"/>
      <c r="H84" s="7"/>
      <c r="I84" s="7"/>
      <c r="J84" s="7"/>
      <c r="K84" s="7"/>
      <c r="M84" s="29"/>
      <c r="N84" s="8"/>
      <c r="O84" s="99"/>
      <c r="P84" s="19"/>
      <c r="S84" s="46"/>
    </row>
    <row r="85" spans="2:57" s="10" customFormat="1" ht="14.25" hidden="1" customHeight="1" outlineLevel="1" x14ac:dyDescent="0.2">
      <c r="B85" s="27"/>
      <c r="C85" s="10" t="s">
        <v>76</v>
      </c>
      <c r="D85" s="47"/>
      <c r="F85" s="47"/>
      <c r="G85" s="47"/>
      <c r="H85" s="7"/>
      <c r="I85" s="7"/>
      <c r="J85" s="7"/>
      <c r="K85" s="7"/>
      <c r="M85" s="29" t="s">
        <v>5</v>
      </c>
      <c r="N85" s="8" t="s">
        <v>44</v>
      </c>
      <c r="O85" s="19"/>
      <c r="P85" s="19"/>
      <c r="R85" s="45">
        <f>+O86</f>
        <v>0</v>
      </c>
      <c r="S85" s="45">
        <f t="shared" ref="S85:BE85" si="3">+R85*(1+$O$89)</f>
        <v>0</v>
      </c>
      <c r="T85" s="45">
        <f t="shared" si="3"/>
        <v>0</v>
      </c>
      <c r="U85" s="45">
        <f t="shared" si="3"/>
        <v>0</v>
      </c>
      <c r="V85" s="45">
        <f t="shared" si="3"/>
        <v>0</v>
      </c>
      <c r="W85" s="45">
        <f t="shared" si="3"/>
        <v>0</v>
      </c>
      <c r="X85" s="45">
        <f t="shared" si="3"/>
        <v>0</v>
      </c>
      <c r="Y85" s="45">
        <f t="shared" si="3"/>
        <v>0</v>
      </c>
      <c r="Z85" s="45">
        <f t="shared" si="3"/>
        <v>0</v>
      </c>
      <c r="AA85" s="45">
        <f t="shared" si="3"/>
        <v>0</v>
      </c>
      <c r="AB85" s="45">
        <f t="shared" si="3"/>
        <v>0</v>
      </c>
      <c r="AC85" s="45">
        <f t="shared" si="3"/>
        <v>0</v>
      </c>
      <c r="AD85" s="45">
        <f t="shared" si="3"/>
        <v>0</v>
      </c>
      <c r="AE85" s="45">
        <f t="shared" si="3"/>
        <v>0</v>
      </c>
      <c r="AF85" s="45">
        <f t="shared" si="3"/>
        <v>0</v>
      </c>
      <c r="AG85" s="45">
        <f t="shared" si="3"/>
        <v>0</v>
      </c>
      <c r="AH85" s="45">
        <f t="shared" si="3"/>
        <v>0</v>
      </c>
      <c r="AI85" s="45">
        <f t="shared" si="3"/>
        <v>0</v>
      </c>
      <c r="AJ85" s="45">
        <f t="shared" si="3"/>
        <v>0</v>
      </c>
      <c r="AK85" s="45">
        <f t="shared" si="3"/>
        <v>0</v>
      </c>
      <c r="AL85" s="45">
        <f t="shared" si="3"/>
        <v>0</v>
      </c>
      <c r="AM85" s="45">
        <f t="shared" si="3"/>
        <v>0</v>
      </c>
      <c r="AN85" s="45">
        <f t="shared" si="3"/>
        <v>0</v>
      </c>
      <c r="AO85" s="45">
        <f t="shared" si="3"/>
        <v>0</v>
      </c>
      <c r="AP85" s="45">
        <f t="shared" si="3"/>
        <v>0</v>
      </c>
      <c r="AQ85" s="45">
        <f t="shared" si="3"/>
        <v>0</v>
      </c>
      <c r="AR85" s="45">
        <f t="shared" si="3"/>
        <v>0</v>
      </c>
      <c r="AS85" s="45">
        <f t="shared" si="3"/>
        <v>0</v>
      </c>
      <c r="AT85" s="45">
        <f t="shared" si="3"/>
        <v>0</v>
      </c>
      <c r="AU85" s="45">
        <f t="shared" si="3"/>
        <v>0</v>
      </c>
      <c r="AV85" s="45">
        <f t="shared" si="3"/>
        <v>0</v>
      </c>
      <c r="AW85" s="45">
        <f t="shared" si="3"/>
        <v>0</v>
      </c>
      <c r="AX85" s="45">
        <f t="shared" si="3"/>
        <v>0</v>
      </c>
      <c r="AY85" s="45">
        <f t="shared" si="3"/>
        <v>0</v>
      </c>
      <c r="AZ85" s="45">
        <f t="shared" si="3"/>
        <v>0</v>
      </c>
      <c r="BA85" s="45">
        <f t="shared" si="3"/>
        <v>0</v>
      </c>
      <c r="BB85" s="45">
        <f t="shared" si="3"/>
        <v>0</v>
      </c>
      <c r="BC85" s="45">
        <f t="shared" si="3"/>
        <v>0</v>
      </c>
      <c r="BD85" s="45">
        <f t="shared" si="3"/>
        <v>0</v>
      </c>
      <c r="BE85" s="45">
        <f t="shared" si="3"/>
        <v>0</v>
      </c>
    </row>
    <row r="86" spans="2:57" s="10" customFormat="1" ht="14.25" hidden="1" customHeight="1" outlineLevel="1" x14ac:dyDescent="0.2">
      <c r="B86" s="27"/>
      <c r="D86" s="47" t="s">
        <v>77</v>
      </c>
      <c r="F86" s="47"/>
      <c r="G86" s="47"/>
      <c r="H86" s="7"/>
      <c r="I86" s="7"/>
      <c r="J86" s="7"/>
      <c r="K86" s="7"/>
      <c r="M86" s="29" t="s">
        <v>5</v>
      </c>
      <c r="N86" s="8" t="s">
        <v>44</v>
      </c>
      <c r="O86" s="74">
        <f>+O87/O88</f>
        <v>0</v>
      </c>
      <c r="P86" s="19"/>
      <c r="S86" s="46"/>
    </row>
    <row r="87" spans="2:57" s="10" customFormat="1" ht="14.25" hidden="1" customHeight="1" outlineLevel="1" x14ac:dyDescent="0.2">
      <c r="B87" s="27"/>
      <c r="D87" s="47"/>
      <c r="F87" s="47" t="s">
        <v>76</v>
      </c>
      <c r="G87" s="47"/>
      <c r="H87" s="7"/>
      <c r="I87" s="7"/>
      <c r="J87" s="7"/>
      <c r="K87" s="7"/>
      <c r="M87" s="29" t="s">
        <v>7</v>
      </c>
      <c r="N87" s="8" t="s">
        <v>79</v>
      </c>
      <c r="O87" s="135">
        <f>+IF($T$9="Oil",$T$10,0)</f>
        <v>0</v>
      </c>
      <c r="P87" s="19"/>
      <c r="S87" s="46"/>
    </row>
    <row r="88" spans="2:57" s="10" customFormat="1" ht="14.25" hidden="1" customHeight="1" outlineLevel="1" x14ac:dyDescent="0.2">
      <c r="B88" s="27"/>
      <c r="D88" s="47"/>
      <c r="F88" s="47" t="s">
        <v>78</v>
      </c>
      <c r="G88" s="47"/>
      <c r="H88" s="7"/>
      <c r="I88" s="7"/>
      <c r="J88" s="7"/>
      <c r="K88" s="7"/>
      <c r="M88" s="29" t="s">
        <v>7</v>
      </c>
      <c r="N88" s="8" t="s">
        <v>80</v>
      </c>
      <c r="O88" s="135">
        <f>+Constant_input!E23</f>
        <v>10.28</v>
      </c>
      <c r="P88" s="19"/>
      <c r="S88" s="46"/>
    </row>
    <row r="89" spans="2:57" s="10" customFormat="1" ht="14.25" hidden="1" customHeight="1" outlineLevel="1" x14ac:dyDescent="0.2">
      <c r="B89" s="27"/>
      <c r="D89" s="47" t="s">
        <v>150</v>
      </c>
      <c r="F89" s="47"/>
      <c r="G89" s="47"/>
      <c r="H89" s="7"/>
      <c r="I89" s="7"/>
      <c r="J89" s="7"/>
      <c r="K89" s="7"/>
      <c r="M89" s="29" t="s">
        <v>7</v>
      </c>
      <c r="N89" s="8" t="s">
        <v>8</v>
      </c>
      <c r="O89" s="133">
        <f>+IF($T$9="Oil",$T$11,0)</f>
        <v>0</v>
      </c>
      <c r="P89" s="19"/>
      <c r="S89" s="46"/>
    </row>
    <row r="90" spans="2:57" s="10" customFormat="1" ht="14.25" hidden="1" customHeight="1" outlineLevel="1" x14ac:dyDescent="0.2">
      <c r="B90" s="27"/>
      <c r="C90" s="47" t="s">
        <v>123</v>
      </c>
      <c r="F90" s="47"/>
      <c r="G90" s="47"/>
      <c r="H90" s="7"/>
      <c r="I90" s="7"/>
      <c r="J90" s="7"/>
      <c r="K90" s="7"/>
      <c r="M90" s="29" t="s">
        <v>7</v>
      </c>
      <c r="N90" s="8" t="s">
        <v>122</v>
      </c>
      <c r="O90" s="135">
        <f>+OilEF</f>
        <v>0.26676</v>
      </c>
      <c r="P90" s="19"/>
      <c r="S90" s="46"/>
    </row>
    <row r="91" spans="2:57" ht="12.75" hidden="1" customHeight="1" collapsed="1" x14ac:dyDescent="0.2"/>
    <row r="92" spans="2:57" s="10" customFormat="1" ht="14.25" hidden="1" customHeight="1" outlineLevel="1" x14ac:dyDescent="0.2">
      <c r="B92" s="27"/>
      <c r="C92" s="10" t="s">
        <v>367</v>
      </c>
      <c r="D92" s="47"/>
      <c r="F92" s="47"/>
      <c r="G92" s="47"/>
      <c r="H92" s="7"/>
      <c r="I92" s="7"/>
      <c r="J92" s="7"/>
      <c r="K92" s="7"/>
      <c r="M92" s="29" t="s">
        <v>5</v>
      </c>
      <c r="N92" s="8" t="s">
        <v>44</v>
      </c>
      <c r="O92" s="19"/>
      <c r="P92" s="19"/>
      <c r="R92" s="45">
        <f>+O93</f>
        <v>0</v>
      </c>
      <c r="S92" s="45">
        <f t="shared" ref="S92:BE92" si="4">+R92*(1+$O$94)</f>
        <v>0</v>
      </c>
      <c r="T92" s="45">
        <f t="shared" si="4"/>
        <v>0</v>
      </c>
      <c r="U92" s="45">
        <f t="shared" si="4"/>
        <v>0</v>
      </c>
      <c r="V92" s="45">
        <f t="shared" si="4"/>
        <v>0</v>
      </c>
      <c r="W92" s="45">
        <f t="shared" si="4"/>
        <v>0</v>
      </c>
      <c r="X92" s="45">
        <f t="shared" si="4"/>
        <v>0</v>
      </c>
      <c r="Y92" s="45">
        <f t="shared" si="4"/>
        <v>0</v>
      </c>
      <c r="Z92" s="45">
        <f t="shared" si="4"/>
        <v>0</v>
      </c>
      <c r="AA92" s="45">
        <f t="shared" si="4"/>
        <v>0</v>
      </c>
      <c r="AB92" s="45">
        <f t="shared" si="4"/>
        <v>0</v>
      </c>
      <c r="AC92" s="45">
        <f t="shared" si="4"/>
        <v>0</v>
      </c>
      <c r="AD92" s="45">
        <f t="shared" si="4"/>
        <v>0</v>
      </c>
      <c r="AE92" s="45">
        <f t="shared" si="4"/>
        <v>0</v>
      </c>
      <c r="AF92" s="45">
        <f t="shared" si="4"/>
        <v>0</v>
      </c>
      <c r="AG92" s="45">
        <f t="shared" si="4"/>
        <v>0</v>
      </c>
      <c r="AH92" s="45">
        <f t="shared" si="4"/>
        <v>0</v>
      </c>
      <c r="AI92" s="45">
        <f t="shared" si="4"/>
        <v>0</v>
      </c>
      <c r="AJ92" s="45">
        <f t="shared" si="4"/>
        <v>0</v>
      </c>
      <c r="AK92" s="45">
        <f t="shared" si="4"/>
        <v>0</v>
      </c>
      <c r="AL92" s="45">
        <f t="shared" si="4"/>
        <v>0</v>
      </c>
      <c r="AM92" s="45">
        <f t="shared" si="4"/>
        <v>0</v>
      </c>
      <c r="AN92" s="45">
        <f t="shared" si="4"/>
        <v>0</v>
      </c>
      <c r="AO92" s="45">
        <f t="shared" si="4"/>
        <v>0</v>
      </c>
      <c r="AP92" s="45">
        <f t="shared" si="4"/>
        <v>0</v>
      </c>
      <c r="AQ92" s="45">
        <f t="shared" si="4"/>
        <v>0</v>
      </c>
      <c r="AR92" s="45">
        <f t="shared" si="4"/>
        <v>0</v>
      </c>
      <c r="AS92" s="45">
        <f t="shared" si="4"/>
        <v>0</v>
      </c>
      <c r="AT92" s="45">
        <f t="shared" si="4"/>
        <v>0</v>
      </c>
      <c r="AU92" s="45">
        <f t="shared" si="4"/>
        <v>0</v>
      </c>
      <c r="AV92" s="45">
        <f t="shared" si="4"/>
        <v>0</v>
      </c>
      <c r="AW92" s="45">
        <f t="shared" si="4"/>
        <v>0</v>
      </c>
      <c r="AX92" s="45">
        <f t="shared" si="4"/>
        <v>0</v>
      </c>
      <c r="AY92" s="45">
        <f t="shared" si="4"/>
        <v>0</v>
      </c>
      <c r="AZ92" s="45">
        <f t="shared" si="4"/>
        <v>0</v>
      </c>
      <c r="BA92" s="45">
        <f t="shared" si="4"/>
        <v>0</v>
      </c>
      <c r="BB92" s="45">
        <f t="shared" si="4"/>
        <v>0</v>
      </c>
      <c r="BC92" s="45">
        <f t="shared" si="4"/>
        <v>0</v>
      </c>
      <c r="BD92" s="45">
        <f t="shared" si="4"/>
        <v>0</v>
      </c>
      <c r="BE92" s="45">
        <f t="shared" si="4"/>
        <v>0</v>
      </c>
    </row>
    <row r="93" spans="2:57" s="10" customFormat="1" ht="14.25" hidden="1" customHeight="1" outlineLevel="1" x14ac:dyDescent="0.2">
      <c r="B93" s="27"/>
      <c r="D93" s="47" t="s">
        <v>368</v>
      </c>
      <c r="F93" s="47"/>
      <c r="G93" s="47"/>
      <c r="H93" s="7"/>
      <c r="I93" s="7"/>
      <c r="J93" s="7"/>
      <c r="K93" s="7"/>
      <c r="M93" s="29" t="s">
        <v>5</v>
      </c>
      <c r="N93" s="8" t="s">
        <v>44</v>
      </c>
      <c r="O93" s="74">
        <f>+IF($T$9="LPG",$T$10,0)</f>
        <v>0</v>
      </c>
      <c r="P93" s="19"/>
      <c r="S93" s="46"/>
    </row>
    <row r="94" spans="2:57" s="10" customFormat="1" ht="14.25" hidden="1" customHeight="1" outlineLevel="1" x14ac:dyDescent="0.2">
      <c r="B94" s="27"/>
      <c r="D94" s="47" t="s">
        <v>369</v>
      </c>
      <c r="F94" s="47"/>
      <c r="G94" s="47"/>
      <c r="H94" s="7"/>
      <c r="I94" s="7"/>
      <c r="J94" s="7"/>
      <c r="K94" s="7"/>
      <c r="M94" s="29" t="s">
        <v>7</v>
      </c>
      <c r="N94" s="8" t="s">
        <v>8</v>
      </c>
      <c r="O94" s="133">
        <f>+IF($T$9="LPG",$T$11,0)</f>
        <v>0</v>
      </c>
      <c r="P94" s="19"/>
      <c r="S94" s="46"/>
    </row>
    <row r="95" spans="2:57" s="10" customFormat="1" ht="14.25" hidden="1" customHeight="1" outlineLevel="1" x14ac:dyDescent="0.2">
      <c r="B95" s="27"/>
      <c r="C95" s="47" t="s">
        <v>365</v>
      </c>
      <c r="F95" s="47"/>
      <c r="G95" s="47"/>
      <c r="H95" s="7"/>
      <c r="I95" s="7"/>
      <c r="J95" s="7"/>
      <c r="K95" s="7"/>
      <c r="M95" s="29" t="s">
        <v>7</v>
      </c>
      <c r="N95" s="8" t="s">
        <v>122</v>
      </c>
      <c r="O95" s="135">
        <f>+LPGEF</f>
        <v>0.22716</v>
      </c>
      <c r="P95" s="19"/>
      <c r="S95" s="46"/>
    </row>
    <row r="96" spans="2:57" ht="12.75" hidden="1" customHeight="1" collapsed="1" x14ac:dyDescent="0.2"/>
    <row r="97" spans="1:60" s="1" customFormat="1" hidden="1" outlineLevel="1" x14ac:dyDescent="0.2">
      <c r="A97" s="3" t="s">
        <v>94</v>
      </c>
      <c r="B97" s="3"/>
      <c r="C97" s="3"/>
    </row>
    <row r="98" spans="1:60" s="32" customFormat="1" ht="13.5" hidden="1" outlineLevel="1" thickBot="1" x14ac:dyDescent="0.25">
      <c r="A98" s="76"/>
      <c r="B98" s="76"/>
      <c r="C98" s="76"/>
    </row>
    <row r="99" spans="1:60" s="24" customFormat="1" ht="14.25" hidden="1" customHeight="1" outlineLevel="1" thickTop="1" thickBot="1" x14ac:dyDescent="0.3">
      <c r="B99" s="24" t="s">
        <v>4</v>
      </c>
      <c r="M99" s="25" t="s">
        <v>5</v>
      </c>
      <c r="N99" s="25" t="s">
        <v>26</v>
      </c>
      <c r="R99" s="62">
        <f t="shared" ref="R99:BE99" si="5">+IF(R103&gt;$O$101*8760,$O$101*8760,R103)</f>
        <v>0</v>
      </c>
      <c r="S99" s="62">
        <f t="shared" si="5"/>
        <v>0</v>
      </c>
      <c r="T99" s="62">
        <f t="shared" si="5"/>
        <v>0</v>
      </c>
      <c r="U99" s="62">
        <f t="shared" si="5"/>
        <v>0</v>
      </c>
      <c r="V99" s="62">
        <f t="shared" si="5"/>
        <v>0</v>
      </c>
      <c r="W99" s="62">
        <f t="shared" si="5"/>
        <v>0</v>
      </c>
      <c r="X99" s="62">
        <f t="shared" si="5"/>
        <v>0</v>
      </c>
      <c r="Y99" s="62">
        <f t="shared" si="5"/>
        <v>0</v>
      </c>
      <c r="Z99" s="62">
        <f t="shared" si="5"/>
        <v>0</v>
      </c>
      <c r="AA99" s="62">
        <f t="shared" si="5"/>
        <v>0</v>
      </c>
      <c r="AB99" s="62">
        <f t="shared" si="5"/>
        <v>0</v>
      </c>
      <c r="AC99" s="62">
        <f t="shared" si="5"/>
        <v>0</v>
      </c>
      <c r="AD99" s="62">
        <f t="shared" si="5"/>
        <v>0</v>
      </c>
      <c r="AE99" s="62">
        <f t="shared" si="5"/>
        <v>0</v>
      </c>
      <c r="AF99" s="62">
        <f t="shared" si="5"/>
        <v>0</v>
      </c>
      <c r="AG99" s="62">
        <f t="shared" si="5"/>
        <v>0</v>
      </c>
      <c r="AH99" s="62">
        <f t="shared" si="5"/>
        <v>0</v>
      </c>
      <c r="AI99" s="62">
        <f t="shared" si="5"/>
        <v>0</v>
      </c>
      <c r="AJ99" s="62">
        <f t="shared" si="5"/>
        <v>0</v>
      </c>
      <c r="AK99" s="62">
        <f t="shared" si="5"/>
        <v>0</v>
      </c>
      <c r="AL99" s="62">
        <f t="shared" si="5"/>
        <v>0</v>
      </c>
      <c r="AM99" s="62">
        <f t="shared" si="5"/>
        <v>0</v>
      </c>
      <c r="AN99" s="62">
        <f t="shared" si="5"/>
        <v>0</v>
      </c>
      <c r="AO99" s="62">
        <f t="shared" si="5"/>
        <v>0</v>
      </c>
      <c r="AP99" s="62">
        <f t="shared" si="5"/>
        <v>0</v>
      </c>
      <c r="AQ99" s="62">
        <f t="shared" si="5"/>
        <v>0</v>
      </c>
      <c r="AR99" s="62">
        <f t="shared" si="5"/>
        <v>0</v>
      </c>
      <c r="AS99" s="62">
        <f t="shared" si="5"/>
        <v>0</v>
      </c>
      <c r="AT99" s="62">
        <f t="shared" si="5"/>
        <v>0</v>
      </c>
      <c r="AU99" s="62">
        <f t="shared" si="5"/>
        <v>0</v>
      </c>
      <c r="AV99" s="62">
        <f t="shared" si="5"/>
        <v>0</v>
      </c>
      <c r="AW99" s="62">
        <f t="shared" si="5"/>
        <v>0</v>
      </c>
      <c r="AX99" s="62">
        <f t="shared" si="5"/>
        <v>0</v>
      </c>
      <c r="AY99" s="62">
        <f t="shared" si="5"/>
        <v>0</v>
      </c>
      <c r="AZ99" s="62">
        <f t="shared" si="5"/>
        <v>0</v>
      </c>
      <c r="BA99" s="62">
        <f t="shared" si="5"/>
        <v>0</v>
      </c>
      <c r="BB99" s="62">
        <f t="shared" si="5"/>
        <v>0</v>
      </c>
      <c r="BC99" s="62">
        <f t="shared" si="5"/>
        <v>0</v>
      </c>
      <c r="BD99" s="62">
        <f t="shared" si="5"/>
        <v>0</v>
      </c>
      <c r="BE99" s="62">
        <f t="shared" si="5"/>
        <v>0</v>
      </c>
    </row>
    <row r="100" spans="1:60" s="7" customFormat="1" ht="14.25" hidden="1" customHeight="1" outlineLevel="1" thickTop="1" x14ac:dyDescent="0.25">
      <c r="C100" s="7" t="s">
        <v>6</v>
      </c>
      <c r="M100" s="4" t="s">
        <v>5</v>
      </c>
      <c r="N100" s="5" t="s">
        <v>8</v>
      </c>
      <c r="O100" s="41" t="e">
        <f>+R99/(O101*8760)</f>
        <v>#DIV/0!</v>
      </c>
      <c r="BF100" s="19"/>
      <c r="BG100" s="19"/>
      <c r="BH100" s="19"/>
    </row>
    <row r="101" spans="1:60" s="7" customFormat="1" ht="14.25" hidden="1" customHeight="1" outlineLevel="1" x14ac:dyDescent="0.25">
      <c r="C101" s="7" t="s">
        <v>24</v>
      </c>
      <c r="M101" s="9" t="s">
        <v>7</v>
      </c>
      <c r="N101" s="11" t="s">
        <v>25</v>
      </c>
      <c r="O101" s="132">
        <f>+AF9</f>
        <v>0</v>
      </c>
      <c r="BF101" s="19"/>
      <c r="BG101" s="19"/>
      <c r="BH101" s="19"/>
    </row>
    <row r="102" spans="1:60" s="7" customFormat="1" ht="14.25" hidden="1" customHeight="1" outlineLevel="1" x14ac:dyDescent="0.25">
      <c r="M102" s="9"/>
      <c r="N102" s="11"/>
      <c r="O102" s="11"/>
      <c r="BF102" s="19"/>
      <c r="BG102" s="19"/>
      <c r="BH102" s="19"/>
    </row>
    <row r="103" spans="1:60" s="60" customFormat="1" ht="14.25" hidden="1" customHeight="1" outlineLevel="1" x14ac:dyDescent="0.25">
      <c r="C103" s="60" t="s">
        <v>231</v>
      </c>
      <c r="M103" s="231" t="s">
        <v>5</v>
      </c>
      <c r="N103" s="231" t="s">
        <v>26</v>
      </c>
      <c r="R103" s="230">
        <f>+R104+R105</f>
        <v>0</v>
      </c>
      <c r="S103" s="61">
        <f t="shared" ref="S103:BE103" si="6">+R103</f>
        <v>0</v>
      </c>
      <c r="T103" s="61">
        <f t="shared" si="6"/>
        <v>0</v>
      </c>
      <c r="U103" s="61">
        <f t="shared" si="6"/>
        <v>0</v>
      </c>
      <c r="V103" s="61">
        <f t="shared" si="6"/>
        <v>0</v>
      </c>
      <c r="W103" s="61">
        <f t="shared" si="6"/>
        <v>0</v>
      </c>
      <c r="X103" s="61">
        <f t="shared" si="6"/>
        <v>0</v>
      </c>
      <c r="Y103" s="61">
        <f t="shared" si="6"/>
        <v>0</v>
      </c>
      <c r="Z103" s="61">
        <f t="shared" si="6"/>
        <v>0</v>
      </c>
      <c r="AA103" s="61">
        <f t="shared" si="6"/>
        <v>0</v>
      </c>
      <c r="AB103" s="61">
        <f t="shared" si="6"/>
        <v>0</v>
      </c>
      <c r="AC103" s="61">
        <f t="shared" si="6"/>
        <v>0</v>
      </c>
      <c r="AD103" s="61">
        <f t="shared" si="6"/>
        <v>0</v>
      </c>
      <c r="AE103" s="61">
        <f t="shared" si="6"/>
        <v>0</v>
      </c>
      <c r="AF103" s="61">
        <f t="shared" si="6"/>
        <v>0</v>
      </c>
      <c r="AG103" s="61">
        <f t="shared" si="6"/>
        <v>0</v>
      </c>
      <c r="AH103" s="61">
        <f t="shared" si="6"/>
        <v>0</v>
      </c>
      <c r="AI103" s="61">
        <f t="shared" si="6"/>
        <v>0</v>
      </c>
      <c r="AJ103" s="61">
        <f t="shared" si="6"/>
        <v>0</v>
      </c>
      <c r="AK103" s="61">
        <f t="shared" si="6"/>
        <v>0</v>
      </c>
      <c r="AL103" s="61">
        <f t="shared" si="6"/>
        <v>0</v>
      </c>
      <c r="AM103" s="61">
        <f t="shared" si="6"/>
        <v>0</v>
      </c>
      <c r="AN103" s="61">
        <f t="shared" si="6"/>
        <v>0</v>
      </c>
      <c r="AO103" s="61">
        <f t="shared" si="6"/>
        <v>0</v>
      </c>
      <c r="AP103" s="61">
        <f t="shared" si="6"/>
        <v>0</v>
      </c>
      <c r="AQ103" s="61">
        <f t="shared" si="6"/>
        <v>0</v>
      </c>
      <c r="AR103" s="61">
        <f t="shared" si="6"/>
        <v>0</v>
      </c>
      <c r="AS103" s="61">
        <f t="shared" si="6"/>
        <v>0</v>
      </c>
      <c r="AT103" s="61">
        <f t="shared" si="6"/>
        <v>0</v>
      </c>
      <c r="AU103" s="61">
        <f t="shared" si="6"/>
        <v>0</v>
      </c>
      <c r="AV103" s="61">
        <f t="shared" si="6"/>
        <v>0</v>
      </c>
      <c r="AW103" s="61">
        <f t="shared" si="6"/>
        <v>0</v>
      </c>
      <c r="AX103" s="61">
        <f t="shared" si="6"/>
        <v>0</v>
      </c>
      <c r="AY103" s="61">
        <f t="shared" si="6"/>
        <v>0</v>
      </c>
      <c r="AZ103" s="61">
        <f t="shared" si="6"/>
        <v>0</v>
      </c>
      <c r="BA103" s="61">
        <f t="shared" si="6"/>
        <v>0</v>
      </c>
      <c r="BB103" s="61">
        <f t="shared" si="6"/>
        <v>0</v>
      </c>
      <c r="BC103" s="61">
        <f t="shared" si="6"/>
        <v>0</v>
      </c>
      <c r="BD103" s="61">
        <f t="shared" si="6"/>
        <v>0</v>
      </c>
      <c r="BE103" s="61">
        <f t="shared" si="6"/>
        <v>0</v>
      </c>
    </row>
    <row r="104" spans="1:60" s="60" customFormat="1" ht="14.25" hidden="1" customHeight="1" outlineLevel="1" x14ac:dyDescent="0.25">
      <c r="C104" s="60" t="s">
        <v>377</v>
      </c>
      <c r="M104" s="231" t="s">
        <v>5</v>
      </c>
      <c r="N104" s="231" t="s">
        <v>26</v>
      </c>
      <c r="R104" s="230">
        <f>+SUM(IF(O108="I have and I want",O109,0),IF(O111="I have and I want",O112,0),IF(O114="I have and I want",O115,0))</f>
        <v>0</v>
      </c>
      <c r="S104" s="61">
        <f t="shared" ref="S104:BE104" si="7">+R104</f>
        <v>0</v>
      </c>
      <c r="T104" s="61">
        <f t="shared" si="7"/>
        <v>0</v>
      </c>
      <c r="U104" s="61">
        <f t="shared" si="7"/>
        <v>0</v>
      </c>
      <c r="V104" s="61">
        <f t="shared" si="7"/>
        <v>0</v>
      </c>
      <c r="W104" s="61">
        <f t="shared" si="7"/>
        <v>0</v>
      </c>
      <c r="X104" s="61">
        <f t="shared" si="7"/>
        <v>0</v>
      </c>
      <c r="Y104" s="61">
        <f t="shared" si="7"/>
        <v>0</v>
      </c>
      <c r="Z104" s="61">
        <f t="shared" si="7"/>
        <v>0</v>
      </c>
      <c r="AA104" s="61">
        <f t="shared" si="7"/>
        <v>0</v>
      </c>
      <c r="AB104" s="61">
        <f t="shared" si="7"/>
        <v>0</v>
      </c>
      <c r="AC104" s="61">
        <f t="shared" si="7"/>
        <v>0</v>
      </c>
      <c r="AD104" s="61">
        <f t="shared" si="7"/>
        <v>0</v>
      </c>
      <c r="AE104" s="61">
        <f t="shared" si="7"/>
        <v>0</v>
      </c>
      <c r="AF104" s="61">
        <f t="shared" si="7"/>
        <v>0</v>
      </c>
      <c r="AG104" s="61">
        <f t="shared" si="7"/>
        <v>0</v>
      </c>
      <c r="AH104" s="61">
        <f t="shared" si="7"/>
        <v>0</v>
      </c>
      <c r="AI104" s="61">
        <f t="shared" si="7"/>
        <v>0</v>
      </c>
      <c r="AJ104" s="61">
        <f t="shared" si="7"/>
        <v>0</v>
      </c>
      <c r="AK104" s="61">
        <f t="shared" si="7"/>
        <v>0</v>
      </c>
      <c r="AL104" s="61">
        <f t="shared" si="7"/>
        <v>0</v>
      </c>
      <c r="AM104" s="61">
        <f t="shared" si="7"/>
        <v>0</v>
      </c>
      <c r="AN104" s="61">
        <f t="shared" si="7"/>
        <v>0</v>
      </c>
      <c r="AO104" s="61">
        <f t="shared" si="7"/>
        <v>0</v>
      </c>
      <c r="AP104" s="61">
        <f t="shared" si="7"/>
        <v>0</v>
      </c>
      <c r="AQ104" s="61">
        <f t="shared" si="7"/>
        <v>0</v>
      </c>
      <c r="AR104" s="61">
        <f t="shared" si="7"/>
        <v>0</v>
      </c>
      <c r="AS104" s="61">
        <f t="shared" si="7"/>
        <v>0</v>
      </c>
      <c r="AT104" s="61">
        <f t="shared" si="7"/>
        <v>0</v>
      </c>
      <c r="AU104" s="61">
        <f t="shared" si="7"/>
        <v>0</v>
      </c>
      <c r="AV104" s="61">
        <f t="shared" si="7"/>
        <v>0</v>
      </c>
      <c r="AW104" s="61">
        <f t="shared" si="7"/>
        <v>0</v>
      </c>
      <c r="AX104" s="61">
        <f t="shared" si="7"/>
        <v>0</v>
      </c>
      <c r="AY104" s="61">
        <f t="shared" si="7"/>
        <v>0</v>
      </c>
      <c r="AZ104" s="61">
        <f t="shared" si="7"/>
        <v>0</v>
      </c>
      <c r="BA104" s="61">
        <f t="shared" si="7"/>
        <v>0</v>
      </c>
      <c r="BB104" s="61">
        <f t="shared" si="7"/>
        <v>0</v>
      </c>
      <c r="BC104" s="61">
        <f t="shared" si="7"/>
        <v>0</v>
      </c>
      <c r="BD104" s="61">
        <f t="shared" si="7"/>
        <v>0</v>
      </c>
      <c r="BE104" s="61">
        <f t="shared" si="7"/>
        <v>0</v>
      </c>
    </row>
    <row r="105" spans="1:60" s="60" customFormat="1" ht="14.25" hidden="1" customHeight="1" outlineLevel="1" x14ac:dyDescent="0.25">
      <c r="C105" s="60" t="s">
        <v>378</v>
      </c>
      <c r="M105" s="231" t="s">
        <v>5</v>
      </c>
      <c r="N105" s="231" t="s">
        <v>26</v>
      </c>
      <c r="R105" s="230">
        <f>+SUM(IF(O108="I do not have but I want",O109,0),IF(O111="I do not have but I want",O112,0),IF(O114="I do not have but I want",O115,0))</f>
        <v>0</v>
      </c>
      <c r="S105" s="61">
        <f t="shared" ref="S105:BE105" si="8">+R105</f>
        <v>0</v>
      </c>
      <c r="T105" s="61">
        <f t="shared" si="8"/>
        <v>0</v>
      </c>
      <c r="U105" s="61">
        <f t="shared" si="8"/>
        <v>0</v>
      </c>
      <c r="V105" s="61">
        <f t="shared" si="8"/>
        <v>0</v>
      </c>
      <c r="W105" s="61">
        <f t="shared" si="8"/>
        <v>0</v>
      </c>
      <c r="X105" s="61">
        <f t="shared" si="8"/>
        <v>0</v>
      </c>
      <c r="Y105" s="61">
        <f t="shared" si="8"/>
        <v>0</v>
      </c>
      <c r="Z105" s="61">
        <f t="shared" si="8"/>
        <v>0</v>
      </c>
      <c r="AA105" s="61">
        <f t="shared" si="8"/>
        <v>0</v>
      </c>
      <c r="AB105" s="61">
        <f t="shared" si="8"/>
        <v>0</v>
      </c>
      <c r="AC105" s="61">
        <f t="shared" si="8"/>
        <v>0</v>
      </c>
      <c r="AD105" s="61">
        <f t="shared" si="8"/>
        <v>0</v>
      </c>
      <c r="AE105" s="61">
        <f t="shared" si="8"/>
        <v>0</v>
      </c>
      <c r="AF105" s="61">
        <f t="shared" si="8"/>
        <v>0</v>
      </c>
      <c r="AG105" s="61">
        <f t="shared" si="8"/>
        <v>0</v>
      </c>
      <c r="AH105" s="61">
        <f t="shared" si="8"/>
        <v>0</v>
      </c>
      <c r="AI105" s="61">
        <f t="shared" si="8"/>
        <v>0</v>
      </c>
      <c r="AJ105" s="61">
        <f t="shared" si="8"/>
        <v>0</v>
      </c>
      <c r="AK105" s="61">
        <f t="shared" si="8"/>
        <v>0</v>
      </c>
      <c r="AL105" s="61">
        <f t="shared" si="8"/>
        <v>0</v>
      </c>
      <c r="AM105" s="61">
        <f t="shared" si="8"/>
        <v>0</v>
      </c>
      <c r="AN105" s="61">
        <f t="shared" si="8"/>
        <v>0</v>
      </c>
      <c r="AO105" s="61">
        <f t="shared" si="8"/>
        <v>0</v>
      </c>
      <c r="AP105" s="61">
        <f t="shared" si="8"/>
        <v>0</v>
      </c>
      <c r="AQ105" s="61">
        <f t="shared" si="8"/>
        <v>0</v>
      </c>
      <c r="AR105" s="61">
        <f t="shared" si="8"/>
        <v>0</v>
      </c>
      <c r="AS105" s="61">
        <f t="shared" si="8"/>
        <v>0</v>
      </c>
      <c r="AT105" s="61">
        <f t="shared" si="8"/>
        <v>0</v>
      </c>
      <c r="AU105" s="61">
        <f t="shared" si="8"/>
        <v>0</v>
      </c>
      <c r="AV105" s="61">
        <f t="shared" si="8"/>
        <v>0</v>
      </c>
      <c r="AW105" s="61">
        <f t="shared" si="8"/>
        <v>0</v>
      </c>
      <c r="AX105" s="61">
        <f t="shared" si="8"/>
        <v>0</v>
      </c>
      <c r="AY105" s="61">
        <f t="shared" si="8"/>
        <v>0</v>
      </c>
      <c r="AZ105" s="61">
        <f t="shared" si="8"/>
        <v>0</v>
      </c>
      <c r="BA105" s="61">
        <f t="shared" si="8"/>
        <v>0</v>
      </c>
      <c r="BB105" s="61">
        <f t="shared" si="8"/>
        <v>0</v>
      </c>
      <c r="BC105" s="61">
        <f t="shared" si="8"/>
        <v>0</v>
      </c>
      <c r="BD105" s="61">
        <f t="shared" si="8"/>
        <v>0</v>
      </c>
      <c r="BE105" s="61">
        <f t="shared" si="8"/>
        <v>0</v>
      </c>
    </row>
    <row r="106" spans="1:60" s="13" customFormat="1" ht="14.25" hidden="1" customHeight="1" outlineLevel="1" x14ac:dyDescent="0.25">
      <c r="C106" s="7" t="s">
        <v>379</v>
      </c>
      <c r="M106" s="4" t="s">
        <v>5</v>
      </c>
      <c r="N106" s="5" t="s">
        <v>13</v>
      </c>
      <c r="O106" s="41" t="e">
        <f>+R104/$R$103</f>
        <v>#DIV/0!</v>
      </c>
      <c r="R106" s="63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</row>
    <row r="107" spans="1:60" s="13" customFormat="1" ht="14.25" hidden="1" customHeight="1" outlineLevel="1" x14ac:dyDescent="0.25">
      <c r="C107" s="7" t="s">
        <v>380</v>
      </c>
      <c r="M107" s="4" t="s">
        <v>5</v>
      </c>
      <c r="N107" s="5" t="s">
        <v>13</v>
      </c>
      <c r="O107" s="41" t="e">
        <f>+R105/$R$103</f>
        <v>#DIV/0!</v>
      </c>
      <c r="R107" s="63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</row>
    <row r="108" spans="1:60" s="13" customFormat="1" ht="14.25" hidden="1" customHeight="1" outlineLevel="1" x14ac:dyDescent="0.25">
      <c r="D108" s="7" t="s">
        <v>374</v>
      </c>
      <c r="M108" s="8" t="s">
        <v>7</v>
      </c>
      <c r="N108" s="8" t="s">
        <v>13</v>
      </c>
      <c r="O108" s="136" t="str">
        <f>+M18</f>
        <v>Select</v>
      </c>
      <c r="R108" s="63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</row>
    <row r="109" spans="1:60" s="13" customFormat="1" ht="14.25" hidden="1" customHeight="1" outlineLevel="1" x14ac:dyDescent="0.25">
      <c r="D109" s="7" t="s">
        <v>232</v>
      </c>
      <c r="M109" s="8" t="s">
        <v>5</v>
      </c>
      <c r="N109" s="8" t="s">
        <v>58</v>
      </c>
      <c r="O109" s="35" t="e">
        <f>+O110*LivingArea</f>
        <v>#N/A</v>
      </c>
      <c r="R109" s="63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</row>
    <row r="110" spans="1:60" s="13" customFormat="1" ht="14.25" hidden="1" customHeight="1" outlineLevel="1" x14ac:dyDescent="0.25">
      <c r="D110" s="7"/>
      <c r="E110" s="7" t="s">
        <v>295</v>
      </c>
      <c r="M110" s="8" t="s">
        <v>7</v>
      </c>
      <c r="N110" s="8" t="s">
        <v>230</v>
      </c>
      <c r="O110" s="136" t="e">
        <f>+VLOOKUP($N$14,Loc_Dep_Param,HLOOKUP(Insul,Constant_input!O5:Q6,2,0),0)</f>
        <v>#N/A</v>
      </c>
      <c r="R110" s="63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</row>
    <row r="111" spans="1:60" s="13" customFormat="1" ht="14.25" hidden="1" customHeight="1" outlineLevel="1" x14ac:dyDescent="0.25">
      <c r="D111" s="7" t="s">
        <v>375</v>
      </c>
      <c r="E111" s="7"/>
      <c r="M111" s="8" t="s">
        <v>7</v>
      </c>
      <c r="N111" s="8" t="s">
        <v>13</v>
      </c>
      <c r="O111" s="136" t="str">
        <f>+L18</f>
        <v>Select</v>
      </c>
      <c r="R111" s="63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</row>
    <row r="112" spans="1:60" s="13" customFormat="1" ht="14.25" hidden="1" customHeight="1" outlineLevel="1" x14ac:dyDescent="0.25">
      <c r="D112" s="7" t="s">
        <v>233</v>
      </c>
      <c r="M112" s="8" t="s">
        <v>5</v>
      </c>
      <c r="N112" s="8" t="s">
        <v>58</v>
      </c>
      <c r="O112" s="35" t="e">
        <f>O113*365*DHW_dem</f>
        <v>#N/A</v>
      </c>
      <c r="R112" s="63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</row>
    <row r="113" spans="2:60" s="13" customFormat="1" ht="14.25" hidden="1" customHeight="1" outlineLevel="1" x14ac:dyDescent="0.25">
      <c r="D113" s="7"/>
      <c r="E113" s="7" t="s">
        <v>297</v>
      </c>
      <c r="M113" s="8" t="s">
        <v>7</v>
      </c>
      <c r="N113" s="8" t="s">
        <v>296</v>
      </c>
      <c r="O113" s="242" t="e">
        <f>+VLOOKUP($N$14,Loc_Dep_Param,Constant_input!V6,0)</f>
        <v>#N/A</v>
      </c>
      <c r="R113" s="63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</row>
    <row r="114" spans="2:60" s="13" customFormat="1" ht="14.25" hidden="1" customHeight="1" outlineLevel="1" x14ac:dyDescent="0.25">
      <c r="D114" s="7" t="s">
        <v>376</v>
      </c>
      <c r="E114" s="7"/>
      <c r="M114" s="8" t="s">
        <v>7</v>
      </c>
      <c r="N114" s="8" t="s">
        <v>13</v>
      </c>
      <c r="O114" s="136" t="str">
        <f>+N18</f>
        <v>I neither have nor want</v>
      </c>
      <c r="R114" s="63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</row>
    <row r="115" spans="2:60" s="13" customFormat="1" ht="14.25" hidden="1" customHeight="1" outlineLevel="1" x14ac:dyDescent="0.25">
      <c r="D115" s="7" t="s">
        <v>234</v>
      </c>
      <c r="M115" s="8" t="s">
        <v>5</v>
      </c>
      <c r="N115" s="8" t="s">
        <v>58</v>
      </c>
      <c r="O115" s="35" t="e">
        <f>+O116*LivingArea</f>
        <v>#N/A</v>
      </c>
      <c r="R115" s="6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</row>
    <row r="116" spans="2:60" s="13" customFormat="1" ht="14.25" hidden="1" customHeight="1" outlineLevel="1" x14ac:dyDescent="0.25">
      <c r="D116" s="7"/>
      <c r="E116" s="7" t="s">
        <v>225</v>
      </c>
      <c r="M116" s="8" t="s">
        <v>7</v>
      </c>
      <c r="N116" s="8" t="s">
        <v>230</v>
      </c>
      <c r="O116" s="136" t="e">
        <f>+VLOOKUP($N$14,Loc_Dep_Param,HLOOKUP(Insul,Constant_input!R5:T6,2,0),0)</f>
        <v>#N/A</v>
      </c>
      <c r="R116" s="63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</row>
    <row r="117" spans="2:60" s="13" customFormat="1" ht="14.25" hidden="1" customHeight="1" outlineLevel="1" thickBot="1" x14ac:dyDescent="0.3">
      <c r="D117" s="7"/>
      <c r="R117" s="63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</row>
    <row r="118" spans="2:60" s="24" customFormat="1" ht="14.25" hidden="1" customHeight="1" outlineLevel="1" thickTop="1" thickBot="1" x14ac:dyDescent="0.3">
      <c r="B118" s="24" t="s">
        <v>0</v>
      </c>
      <c r="M118" s="25" t="s">
        <v>5</v>
      </c>
      <c r="N118" s="25" t="s">
        <v>23</v>
      </c>
      <c r="R118" s="62">
        <f t="shared" ref="R118:BE118" si="9">+R120+R123</f>
        <v>0</v>
      </c>
      <c r="S118" s="62">
        <f t="shared" si="9"/>
        <v>0</v>
      </c>
      <c r="T118" s="62">
        <f t="shared" si="9"/>
        <v>0</v>
      </c>
      <c r="U118" s="62">
        <f t="shared" si="9"/>
        <v>0</v>
      </c>
      <c r="V118" s="62">
        <f t="shared" si="9"/>
        <v>0</v>
      </c>
      <c r="W118" s="62">
        <f t="shared" si="9"/>
        <v>0</v>
      </c>
      <c r="X118" s="62">
        <f t="shared" si="9"/>
        <v>0</v>
      </c>
      <c r="Y118" s="62">
        <f t="shared" si="9"/>
        <v>0</v>
      </c>
      <c r="Z118" s="62">
        <f t="shared" si="9"/>
        <v>0</v>
      </c>
      <c r="AA118" s="62">
        <f t="shared" si="9"/>
        <v>0</v>
      </c>
      <c r="AB118" s="62">
        <f t="shared" si="9"/>
        <v>0</v>
      </c>
      <c r="AC118" s="62">
        <f t="shared" si="9"/>
        <v>0</v>
      </c>
      <c r="AD118" s="62">
        <f t="shared" si="9"/>
        <v>0</v>
      </c>
      <c r="AE118" s="62">
        <f t="shared" si="9"/>
        <v>0</v>
      </c>
      <c r="AF118" s="62">
        <f t="shared" si="9"/>
        <v>0</v>
      </c>
      <c r="AG118" s="62">
        <f t="shared" si="9"/>
        <v>0</v>
      </c>
      <c r="AH118" s="62">
        <f t="shared" si="9"/>
        <v>0</v>
      </c>
      <c r="AI118" s="62">
        <f t="shared" si="9"/>
        <v>0</v>
      </c>
      <c r="AJ118" s="62">
        <f t="shared" si="9"/>
        <v>0</v>
      </c>
      <c r="AK118" s="62">
        <f t="shared" si="9"/>
        <v>0</v>
      </c>
      <c r="AL118" s="62">
        <f t="shared" si="9"/>
        <v>0</v>
      </c>
      <c r="AM118" s="62">
        <f t="shared" si="9"/>
        <v>0</v>
      </c>
      <c r="AN118" s="62">
        <f t="shared" si="9"/>
        <v>0</v>
      </c>
      <c r="AO118" s="62">
        <f t="shared" si="9"/>
        <v>0</v>
      </c>
      <c r="AP118" s="62">
        <f t="shared" si="9"/>
        <v>0</v>
      </c>
      <c r="AQ118" s="62">
        <f t="shared" si="9"/>
        <v>0</v>
      </c>
      <c r="AR118" s="62">
        <f t="shared" si="9"/>
        <v>0</v>
      </c>
      <c r="AS118" s="62">
        <f t="shared" si="9"/>
        <v>0</v>
      </c>
      <c r="AT118" s="62">
        <f t="shared" si="9"/>
        <v>0</v>
      </c>
      <c r="AU118" s="62">
        <f t="shared" si="9"/>
        <v>0</v>
      </c>
      <c r="AV118" s="62">
        <f t="shared" si="9"/>
        <v>0</v>
      </c>
      <c r="AW118" s="62">
        <f t="shared" si="9"/>
        <v>0</v>
      </c>
      <c r="AX118" s="62">
        <f t="shared" si="9"/>
        <v>0</v>
      </c>
      <c r="AY118" s="62">
        <f t="shared" si="9"/>
        <v>0</v>
      </c>
      <c r="AZ118" s="62">
        <f t="shared" si="9"/>
        <v>0</v>
      </c>
      <c r="BA118" s="62">
        <f t="shared" si="9"/>
        <v>0</v>
      </c>
      <c r="BB118" s="62">
        <f t="shared" si="9"/>
        <v>0</v>
      </c>
      <c r="BC118" s="62">
        <f t="shared" si="9"/>
        <v>0</v>
      </c>
      <c r="BD118" s="62">
        <f t="shared" si="9"/>
        <v>0</v>
      </c>
      <c r="BE118" s="62">
        <f t="shared" si="9"/>
        <v>0</v>
      </c>
    </row>
    <row r="119" spans="2:60" s="13" customFormat="1" ht="14.25" hidden="1" customHeight="1" outlineLevel="1" thickTop="1" x14ac:dyDescent="0.25">
      <c r="M119" s="20"/>
      <c r="N119" s="20"/>
      <c r="R119" s="56"/>
      <c r="S119" s="21"/>
    </row>
    <row r="120" spans="2:60" s="48" customFormat="1" ht="14.25" hidden="1" customHeight="1" outlineLevel="1" x14ac:dyDescent="0.25">
      <c r="B120" s="54"/>
      <c r="C120" s="54" t="s">
        <v>9</v>
      </c>
      <c r="F120" s="55"/>
      <c r="G120" s="55"/>
      <c r="I120" s="55"/>
      <c r="M120" s="57" t="s">
        <v>5</v>
      </c>
      <c r="N120" s="57" t="s">
        <v>23</v>
      </c>
      <c r="O120" s="58"/>
      <c r="P120" s="59"/>
      <c r="Q120" s="60"/>
      <c r="R120" s="61">
        <f>+O121*(1+VAT)</f>
        <v>0</v>
      </c>
      <c r="S120" s="61">
        <f>+IFERROR(IF(MOD(S58-1,#REF!)=0,#REF!*(1+VAT),0),0)</f>
        <v>0</v>
      </c>
      <c r="T120" s="61">
        <f>+IFERROR(IF(MOD(T58-1,#REF!)=0,#REF!*(1+VAT),0),0)</f>
        <v>0</v>
      </c>
      <c r="U120" s="61">
        <f>+IFERROR(IF(MOD(U58-1,#REF!)=0,#REF!*(1+VAT),0),0)</f>
        <v>0</v>
      </c>
      <c r="V120" s="61">
        <f>+IFERROR(IF(MOD(V58-1,#REF!)=0,#REF!*(1+VAT),0),0)</f>
        <v>0</v>
      </c>
      <c r="W120" s="61">
        <f>+IFERROR(IF(MOD(W58-1,#REF!)=0,#REF!*(1+VAT),0),0)</f>
        <v>0</v>
      </c>
      <c r="X120" s="61">
        <f>+IFERROR(IF(MOD(X58-1,#REF!)=0,#REF!*(1+VAT),0),0)</f>
        <v>0</v>
      </c>
      <c r="Y120" s="61">
        <f>+IFERROR(IF(MOD(Y58-1,#REF!)=0,#REF!*(1+VAT),0),0)</f>
        <v>0</v>
      </c>
      <c r="Z120" s="61">
        <f>+IFERROR(IF(MOD(Z58-1,#REF!)=0,#REF!*(1+VAT),0),0)</f>
        <v>0</v>
      </c>
      <c r="AA120" s="61">
        <f>+IFERROR(IF(MOD(AA58-1,#REF!)=0,#REF!*(1+VAT),0),0)</f>
        <v>0</v>
      </c>
      <c r="AB120" s="61">
        <f>+IFERROR(IF(MOD(AB58-1,#REF!)=0,#REF!*(1+VAT),0),0)</f>
        <v>0</v>
      </c>
      <c r="AC120" s="61">
        <f>+IFERROR(IF(MOD(AC58-1,#REF!)=0,#REF!*(1+VAT),0),0)</f>
        <v>0</v>
      </c>
      <c r="AD120" s="61">
        <f>+IFERROR(IF(MOD(AD58-1,#REF!)=0,#REF!*(1+VAT),0),0)</f>
        <v>0</v>
      </c>
      <c r="AE120" s="61">
        <f>+IFERROR(IF(MOD(AE58-1,#REF!)=0,#REF!*(1+VAT),0),0)</f>
        <v>0</v>
      </c>
      <c r="AF120" s="61">
        <f>+IFERROR(IF(MOD(AF58-1,#REF!)=0,#REF!*(1+VAT),0),0)</f>
        <v>0</v>
      </c>
      <c r="AG120" s="61">
        <f>+IFERROR(IF(MOD(AG58-1,#REF!)=0,#REF!*(1+VAT),0),0)</f>
        <v>0</v>
      </c>
      <c r="AH120" s="61">
        <f>+IFERROR(IF(MOD(AH58-1,#REF!)=0,#REF!*(1+VAT),0),0)</f>
        <v>0</v>
      </c>
      <c r="AI120" s="61">
        <f>+IFERROR(IF(MOD(AI58-1,#REF!)=0,#REF!*(1+VAT),0),0)</f>
        <v>0</v>
      </c>
      <c r="AJ120" s="61">
        <f>+IFERROR(IF(MOD(AJ58-1,#REF!)=0,#REF!*(1+VAT),0),0)</f>
        <v>0</v>
      </c>
      <c r="AK120" s="61">
        <f>+IFERROR(IF(MOD(AK58-1,#REF!)=0,#REF!*(1+VAT),0),0)</f>
        <v>0</v>
      </c>
      <c r="AL120" s="61">
        <f>+IFERROR(IF(MOD(AL58-1,#REF!)=0,#REF!*(1+VAT),0),0)</f>
        <v>0</v>
      </c>
      <c r="AM120" s="61">
        <f>+IFERROR(IF(MOD(AM58-1,#REF!)=0,#REF!*(1+VAT),0),0)</f>
        <v>0</v>
      </c>
      <c r="AN120" s="61">
        <f>+IFERROR(IF(MOD(AN58-1,#REF!)=0,#REF!*(1+VAT),0),0)</f>
        <v>0</v>
      </c>
      <c r="AO120" s="61">
        <f>+IFERROR(IF(MOD(AO58-1,#REF!)=0,#REF!*(1+VAT),0),0)</f>
        <v>0</v>
      </c>
      <c r="AP120" s="61">
        <f>+IFERROR(IF(MOD(AP58-1,#REF!)=0,#REF!*(1+VAT),0),0)</f>
        <v>0</v>
      </c>
      <c r="AQ120" s="61">
        <f>+IFERROR(IF(MOD(AQ58-1,#REF!)=0,#REF!*(1+VAT),0),0)</f>
        <v>0</v>
      </c>
      <c r="AR120" s="61">
        <f>+IFERROR(IF(MOD(AR58-1,#REF!)=0,#REF!*(1+VAT),0),0)</f>
        <v>0</v>
      </c>
      <c r="AS120" s="61">
        <f>+IFERROR(IF(MOD(AS58-1,#REF!)=0,#REF!*(1+VAT),0),0)</f>
        <v>0</v>
      </c>
      <c r="AT120" s="61">
        <f>+IFERROR(IF(MOD(AT58-1,#REF!)=0,#REF!*(1+VAT),0),0)</f>
        <v>0</v>
      </c>
      <c r="AU120" s="61">
        <f>+IFERROR(IF(MOD(AU58-1,#REF!)=0,#REF!*(1+VAT),0),0)</f>
        <v>0</v>
      </c>
      <c r="AV120" s="61">
        <f>+IFERROR(IF(MOD(AV58-1,#REF!)=0,#REF!*(1+VAT),0),0)</f>
        <v>0</v>
      </c>
      <c r="AW120" s="61">
        <f>+IFERROR(IF(MOD(AW58-1,#REF!)=0,#REF!*(1+VAT),0),0)</f>
        <v>0</v>
      </c>
      <c r="AX120" s="61">
        <f>+IFERROR(IF(MOD(AX58-1,#REF!)=0,#REF!*(1+VAT),0),0)</f>
        <v>0</v>
      </c>
      <c r="AY120" s="61">
        <f>+IFERROR(IF(MOD(AY58-1,#REF!)=0,#REF!*(1+VAT),0),0)</f>
        <v>0</v>
      </c>
      <c r="AZ120" s="61">
        <f>+IFERROR(IF(MOD(AZ58-1,#REF!)=0,#REF!*(1+VAT),0),0)</f>
        <v>0</v>
      </c>
      <c r="BA120" s="61">
        <f>+IFERROR(IF(MOD(BA58-1,#REF!)=0,#REF!*(1+VAT),0),0)</f>
        <v>0</v>
      </c>
      <c r="BB120" s="61">
        <f>+IFERROR(IF(MOD(BB58-1,#REF!)=0,#REF!*(1+VAT),0),0)</f>
        <v>0</v>
      </c>
      <c r="BC120" s="61">
        <f>+IFERROR(IF(MOD(BC58-1,#REF!)=0,#REF!*(1+VAT),0),0)</f>
        <v>0</v>
      </c>
      <c r="BD120" s="61">
        <f>+IFERROR(IF(MOD(BD58-1,#REF!)=0,#REF!*(1+VAT),0),0)</f>
        <v>0</v>
      </c>
      <c r="BE120" s="61">
        <f>+IFERROR(IF(MOD(BE58-1,#REF!)=0,#REF!*(1+VAT),0),0)</f>
        <v>0</v>
      </c>
      <c r="BF120" s="15"/>
      <c r="BG120" s="15"/>
      <c r="BH120" s="15"/>
    </row>
    <row r="121" spans="2:60" s="7" customFormat="1" ht="14.25" hidden="1" customHeight="1" outlineLevel="1" x14ac:dyDescent="0.25">
      <c r="B121" s="27"/>
      <c r="C121" s="27"/>
      <c r="D121" s="7" t="s">
        <v>120</v>
      </c>
      <c r="F121" s="28"/>
      <c r="G121" s="28"/>
      <c r="I121" s="28"/>
      <c r="M121" s="29" t="s">
        <v>7</v>
      </c>
      <c r="N121" s="29" t="s">
        <v>23</v>
      </c>
      <c r="O121" s="136">
        <f>+AF12</f>
        <v>0</v>
      </c>
      <c r="P121" s="30"/>
      <c r="BF121" s="19"/>
      <c r="BG121" s="19"/>
      <c r="BH121" s="19"/>
    </row>
    <row r="122" spans="2:60" s="43" customFormat="1" ht="14.25" hidden="1" customHeight="1" outlineLevel="1" x14ac:dyDescent="0.25">
      <c r="B122" s="27"/>
      <c r="C122" s="28"/>
      <c r="F122" s="28"/>
      <c r="G122" s="28"/>
      <c r="I122" s="28"/>
      <c r="M122" s="29"/>
      <c r="N122" s="29"/>
      <c r="O122" s="36"/>
      <c r="P122" s="52"/>
      <c r="BF122" s="53"/>
      <c r="BG122" s="53"/>
      <c r="BH122" s="53"/>
    </row>
    <row r="123" spans="2:60" s="48" customFormat="1" ht="14.25" hidden="1" customHeight="1" outlineLevel="1" x14ac:dyDescent="0.25">
      <c r="B123" s="54"/>
      <c r="C123" s="54" t="s">
        <v>29</v>
      </c>
      <c r="F123" s="55"/>
      <c r="G123" s="55"/>
      <c r="I123" s="55"/>
      <c r="M123" s="57" t="s">
        <v>5</v>
      </c>
      <c r="N123" s="57" t="s">
        <v>23</v>
      </c>
      <c r="O123" s="58"/>
      <c r="P123" s="59"/>
      <c r="Q123" s="60"/>
      <c r="R123" s="61">
        <f>+R124+R126+R128</f>
        <v>0</v>
      </c>
      <c r="S123" s="61">
        <v>0</v>
      </c>
      <c r="T123" s="61">
        <v>0</v>
      </c>
      <c r="U123" s="61">
        <v>0</v>
      </c>
      <c r="V123" s="61">
        <v>0</v>
      </c>
      <c r="W123" s="61">
        <v>0</v>
      </c>
      <c r="X123" s="61">
        <v>0</v>
      </c>
      <c r="Y123" s="61">
        <v>0</v>
      </c>
      <c r="Z123" s="61">
        <v>0</v>
      </c>
      <c r="AA123" s="61">
        <v>0</v>
      </c>
      <c r="AB123" s="61">
        <v>0</v>
      </c>
      <c r="AC123" s="61">
        <v>0</v>
      </c>
      <c r="AD123" s="61">
        <v>0</v>
      </c>
      <c r="AE123" s="61">
        <v>0</v>
      </c>
      <c r="AF123" s="61">
        <v>0</v>
      </c>
      <c r="AG123" s="61">
        <v>0</v>
      </c>
      <c r="AH123" s="61">
        <v>0</v>
      </c>
      <c r="AI123" s="61">
        <v>0</v>
      </c>
      <c r="AJ123" s="61">
        <v>0</v>
      </c>
      <c r="AK123" s="61">
        <v>0</v>
      </c>
      <c r="AL123" s="61">
        <v>0</v>
      </c>
      <c r="AM123" s="61">
        <v>0</v>
      </c>
      <c r="AN123" s="61">
        <v>0</v>
      </c>
      <c r="AO123" s="61">
        <v>0</v>
      </c>
      <c r="AP123" s="61">
        <v>0</v>
      </c>
      <c r="AQ123" s="61">
        <v>0</v>
      </c>
      <c r="AR123" s="61">
        <v>0</v>
      </c>
      <c r="AS123" s="61">
        <v>0</v>
      </c>
      <c r="AT123" s="61">
        <v>0</v>
      </c>
      <c r="AU123" s="61">
        <v>0</v>
      </c>
      <c r="AV123" s="61">
        <v>0</v>
      </c>
      <c r="AW123" s="61">
        <v>0</v>
      </c>
      <c r="AX123" s="61">
        <v>0</v>
      </c>
      <c r="AY123" s="61">
        <v>0</v>
      </c>
      <c r="AZ123" s="61">
        <v>0</v>
      </c>
      <c r="BA123" s="61">
        <v>0</v>
      </c>
      <c r="BB123" s="61">
        <v>0</v>
      </c>
      <c r="BC123" s="61">
        <v>0</v>
      </c>
      <c r="BD123" s="61">
        <v>0</v>
      </c>
      <c r="BE123" s="61">
        <v>0</v>
      </c>
      <c r="BF123" s="15"/>
      <c r="BG123" s="15"/>
      <c r="BH123" s="15"/>
    </row>
    <row r="124" spans="2:60" s="12" customFormat="1" ht="14.25" hidden="1" customHeight="1" outlineLevel="1" x14ac:dyDescent="0.25">
      <c r="D124" s="10" t="s">
        <v>37</v>
      </c>
      <c r="E124" s="10"/>
      <c r="I124" s="13"/>
      <c r="J124" s="13"/>
      <c r="M124" s="29" t="s">
        <v>5</v>
      </c>
      <c r="N124" s="29" t="s">
        <v>23</v>
      </c>
      <c r="R124" s="94">
        <f>-O125*O121</f>
        <v>0</v>
      </c>
      <c r="S124" s="14"/>
    </row>
    <row r="125" spans="2:60" ht="14.25" hidden="1" customHeight="1" outlineLevel="1" x14ac:dyDescent="0.2">
      <c r="C125" s="12"/>
      <c r="E125" s="2" t="s">
        <v>105</v>
      </c>
      <c r="H125" s="10"/>
      <c r="I125" s="32"/>
      <c r="J125" s="32"/>
      <c r="M125" s="29" t="s">
        <v>7</v>
      </c>
      <c r="N125" s="33" t="s">
        <v>8</v>
      </c>
      <c r="O125" s="137">
        <f>+IF(UserType="Regulatory body",0,AF17)</f>
        <v>0</v>
      </c>
      <c r="R125" s="95"/>
    </row>
    <row r="126" spans="2:60" ht="14.25" hidden="1" customHeight="1" outlineLevel="1" x14ac:dyDescent="0.2">
      <c r="C126" s="12"/>
      <c r="D126" s="10" t="s">
        <v>38</v>
      </c>
      <c r="E126" s="10"/>
      <c r="F126" s="12"/>
      <c r="G126" s="12"/>
      <c r="H126" s="12"/>
      <c r="I126" s="13"/>
      <c r="J126" s="13"/>
      <c r="K126" s="12"/>
      <c r="L126" s="12"/>
      <c r="M126" s="29" t="s">
        <v>5</v>
      </c>
      <c r="N126" s="29" t="s">
        <v>23</v>
      </c>
      <c r="O126" s="42"/>
      <c r="R126" s="94">
        <f>-O127*O101*1000</f>
        <v>0</v>
      </c>
    </row>
    <row r="127" spans="2:60" ht="14.25" hidden="1" customHeight="1" outlineLevel="1" x14ac:dyDescent="0.2">
      <c r="C127" s="12"/>
      <c r="E127" s="2" t="s">
        <v>66</v>
      </c>
      <c r="H127" s="10"/>
      <c r="I127" s="32"/>
      <c r="J127" s="32"/>
      <c r="M127" s="29" t="s">
        <v>7</v>
      </c>
      <c r="N127" s="29" t="s">
        <v>30</v>
      </c>
      <c r="O127" s="138">
        <f>+IF(UserType="Regulatory body",0,AF18)</f>
        <v>0</v>
      </c>
      <c r="R127" s="95"/>
    </row>
    <row r="128" spans="2:60" ht="14.25" hidden="1" customHeight="1" outlineLevel="1" x14ac:dyDescent="0.2">
      <c r="C128" s="12"/>
      <c r="D128" s="2" t="s">
        <v>39</v>
      </c>
      <c r="H128" s="10"/>
      <c r="I128" s="32"/>
      <c r="J128" s="32"/>
      <c r="M128" s="29" t="s">
        <v>5</v>
      </c>
      <c r="N128" s="29" t="s">
        <v>23</v>
      </c>
      <c r="O128" s="42"/>
      <c r="R128" s="95">
        <f>-O129*O121</f>
        <v>0</v>
      </c>
    </row>
    <row r="129" spans="2:60" ht="14.25" hidden="1" customHeight="1" outlineLevel="1" x14ac:dyDescent="0.2">
      <c r="C129" s="12"/>
      <c r="E129" s="2" t="s">
        <v>67</v>
      </c>
      <c r="H129" s="10"/>
      <c r="I129" s="32"/>
      <c r="J129" s="32"/>
      <c r="M129" s="29" t="s">
        <v>7</v>
      </c>
      <c r="N129" s="33" t="s">
        <v>8</v>
      </c>
      <c r="O129" s="137">
        <f>+IF(UserType="Corporation",AF19,0)</f>
        <v>0</v>
      </c>
      <c r="R129" s="96"/>
    </row>
    <row r="130" spans="2:60" s="7" customFormat="1" ht="14.25" hidden="1" customHeight="1" outlineLevel="1" thickBot="1" x14ac:dyDescent="0.3">
      <c r="B130" s="27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38"/>
      <c r="N130" s="38"/>
      <c r="O130" s="42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19"/>
      <c r="BG130" s="19"/>
      <c r="BH130" s="19"/>
    </row>
    <row r="131" spans="2:60" s="24" customFormat="1" ht="14.25" hidden="1" customHeight="1" outlineLevel="1" thickTop="1" thickBot="1" x14ac:dyDescent="0.3">
      <c r="B131" s="24" t="s">
        <v>33</v>
      </c>
      <c r="M131" s="25" t="s">
        <v>5</v>
      </c>
      <c r="N131" s="25" t="s">
        <v>57</v>
      </c>
      <c r="R131" s="62">
        <f t="shared" ref="R131:BE131" si="10">+R133+R136+R145+R148</f>
        <v>0</v>
      </c>
      <c r="S131" s="62" t="e">
        <f t="shared" si="10"/>
        <v>#N/A</v>
      </c>
      <c r="T131" s="62" t="e">
        <f t="shared" si="10"/>
        <v>#N/A</v>
      </c>
      <c r="U131" s="62" t="e">
        <f t="shared" si="10"/>
        <v>#N/A</v>
      </c>
      <c r="V131" s="62" t="e">
        <f t="shared" si="10"/>
        <v>#N/A</v>
      </c>
      <c r="W131" s="62" t="e">
        <f t="shared" si="10"/>
        <v>#N/A</v>
      </c>
      <c r="X131" s="62" t="e">
        <f t="shared" si="10"/>
        <v>#N/A</v>
      </c>
      <c r="Y131" s="62" t="e">
        <f t="shared" si="10"/>
        <v>#N/A</v>
      </c>
      <c r="Z131" s="62" t="e">
        <f t="shared" si="10"/>
        <v>#N/A</v>
      </c>
      <c r="AA131" s="62" t="e">
        <f t="shared" si="10"/>
        <v>#N/A</v>
      </c>
      <c r="AB131" s="62" t="e">
        <f t="shared" si="10"/>
        <v>#N/A</v>
      </c>
      <c r="AC131" s="62" t="e">
        <f t="shared" si="10"/>
        <v>#N/A</v>
      </c>
      <c r="AD131" s="62" t="e">
        <f t="shared" si="10"/>
        <v>#N/A</v>
      </c>
      <c r="AE131" s="62" t="e">
        <f t="shared" si="10"/>
        <v>#N/A</v>
      </c>
      <c r="AF131" s="62" t="e">
        <f t="shared" si="10"/>
        <v>#N/A</v>
      </c>
      <c r="AG131" s="62" t="e">
        <f t="shared" si="10"/>
        <v>#N/A</v>
      </c>
      <c r="AH131" s="62" t="e">
        <f t="shared" si="10"/>
        <v>#N/A</v>
      </c>
      <c r="AI131" s="62" t="e">
        <f t="shared" si="10"/>
        <v>#N/A</v>
      </c>
      <c r="AJ131" s="62" t="e">
        <f t="shared" si="10"/>
        <v>#N/A</v>
      </c>
      <c r="AK131" s="62" t="e">
        <f t="shared" si="10"/>
        <v>#N/A</v>
      </c>
      <c r="AL131" s="62" t="e">
        <f t="shared" si="10"/>
        <v>#N/A</v>
      </c>
      <c r="AM131" s="62" t="e">
        <f t="shared" si="10"/>
        <v>#N/A</v>
      </c>
      <c r="AN131" s="62" t="e">
        <f t="shared" si="10"/>
        <v>#N/A</v>
      </c>
      <c r="AO131" s="62" t="e">
        <f t="shared" si="10"/>
        <v>#N/A</v>
      </c>
      <c r="AP131" s="62" t="e">
        <f t="shared" si="10"/>
        <v>#N/A</v>
      </c>
      <c r="AQ131" s="62" t="e">
        <f t="shared" si="10"/>
        <v>#N/A</v>
      </c>
      <c r="AR131" s="62" t="e">
        <f t="shared" si="10"/>
        <v>#N/A</v>
      </c>
      <c r="AS131" s="62" t="e">
        <f t="shared" si="10"/>
        <v>#N/A</v>
      </c>
      <c r="AT131" s="62" t="e">
        <f t="shared" si="10"/>
        <v>#N/A</v>
      </c>
      <c r="AU131" s="62" t="e">
        <f t="shared" si="10"/>
        <v>#N/A</v>
      </c>
      <c r="AV131" s="62" t="e">
        <f t="shared" si="10"/>
        <v>#N/A</v>
      </c>
      <c r="AW131" s="62" t="e">
        <f t="shared" si="10"/>
        <v>#N/A</v>
      </c>
      <c r="AX131" s="62" t="e">
        <f t="shared" si="10"/>
        <v>#N/A</v>
      </c>
      <c r="AY131" s="62" t="e">
        <f t="shared" si="10"/>
        <v>#N/A</v>
      </c>
      <c r="AZ131" s="62" t="e">
        <f t="shared" si="10"/>
        <v>#N/A</v>
      </c>
      <c r="BA131" s="62" t="e">
        <f t="shared" si="10"/>
        <v>#N/A</v>
      </c>
      <c r="BB131" s="62" t="e">
        <f t="shared" si="10"/>
        <v>#N/A</v>
      </c>
      <c r="BC131" s="62" t="e">
        <f t="shared" si="10"/>
        <v>#N/A</v>
      </c>
      <c r="BD131" s="62" t="e">
        <f t="shared" si="10"/>
        <v>#N/A</v>
      </c>
      <c r="BE131" s="62" t="e">
        <f t="shared" si="10"/>
        <v>#N/A</v>
      </c>
    </row>
    <row r="132" spans="2:60" s="13" customFormat="1" ht="14.25" hidden="1" customHeight="1" outlineLevel="1" thickTop="1" x14ac:dyDescent="0.25">
      <c r="M132" s="20"/>
      <c r="N132" s="20"/>
      <c r="R132" s="63"/>
      <c r="S132" s="21"/>
    </row>
    <row r="133" spans="2:60" s="48" customFormat="1" ht="14.25" hidden="1" customHeight="1" outlineLevel="1" x14ac:dyDescent="0.25">
      <c r="B133" s="54"/>
      <c r="C133" s="54" t="s">
        <v>40</v>
      </c>
      <c r="F133" s="55"/>
      <c r="G133" s="55"/>
      <c r="I133" s="55"/>
      <c r="M133" s="57" t="s">
        <v>5</v>
      </c>
      <c r="N133" s="57" t="s">
        <v>57</v>
      </c>
      <c r="O133" s="58"/>
      <c r="P133" s="59"/>
      <c r="Q133" s="60"/>
      <c r="R133" s="61">
        <f>+O134*(1+VAT)</f>
        <v>0</v>
      </c>
      <c r="S133" s="61" t="e">
        <f t="shared" ref="S133:BE133" si="11">+R133*(1+CPI)</f>
        <v>#N/A</v>
      </c>
      <c r="T133" s="61" t="e">
        <f t="shared" si="11"/>
        <v>#N/A</v>
      </c>
      <c r="U133" s="61" t="e">
        <f t="shared" si="11"/>
        <v>#N/A</v>
      </c>
      <c r="V133" s="61" t="e">
        <f t="shared" si="11"/>
        <v>#N/A</v>
      </c>
      <c r="W133" s="61" t="e">
        <f t="shared" si="11"/>
        <v>#N/A</v>
      </c>
      <c r="X133" s="61" t="e">
        <f t="shared" si="11"/>
        <v>#N/A</v>
      </c>
      <c r="Y133" s="61" t="e">
        <f t="shared" si="11"/>
        <v>#N/A</v>
      </c>
      <c r="Z133" s="61" t="e">
        <f t="shared" si="11"/>
        <v>#N/A</v>
      </c>
      <c r="AA133" s="61" t="e">
        <f t="shared" si="11"/>
        <v>#N/A</v>
      </c>
      <c r="AB133" s="61" t="e">
        <f t="shared" si="11"/>
        <v>#N/A</v>
      </c>
      <c r="AC133" s="61" t="e">
        <f t="shared" si="11"/>
        <v>#N/A</v>
      </c>
      <c r="AD133" s="61" t="e">
        <f t="shared" si="11"/>
        <v>#N/A</v>
      </c>
      <c r="AE133" s="61" t="e">
        <f t="shared" si="11"/>
        <v>#N/A</v>
      </c>
      <c r="AF133" s="61" t="e">
        <f t="shared" si="11"/>
        <v>#N/A</v>
      </c>
      <c r="AG133" s="61" t="e">
        <f t="shared" si="11"/>
        <v>#N/A</v>
      </c>
      <c r="AH133" s="61" t="e">
        <f t="shared" si="11"/>
        <v>#N/A</v>
      </c>
      <c r="AI133" s="61" t="e">
        <f t="shared" si="11"/>
        <v>#N/A</v>
      </c>
      <c r="AJ133" s="61" t="e">
        <f t="shared" si="11"/>
        <v>#N/A</v>
      </c>
      <c r="AK133" s="61" t="e">
        <f t="shared" si="11"/>
        <v>#N/A</v>
      </c>
      <c r="AL133" s="61" t="e">
        <f t="shared" si="11"/>
        <v>#N/A</v>
      </c>
      <c r="AM133" s="61" t="e">
        <f t="shared" si="11"/>
        <v>#N/A</v>
      </c>
      <c r="AN133" s="61" t="e">
        <f t="shared" si="11"/>
        <v>#N/A</v>
      </c>
      <c r="AO133" s="61" t="e">
        <f t="shared" si="11"/>
        <v>#N/A</v>
      </c>
      <c r="AP133" s="61" t="e">
        <f t="shared" si="11"/>
        <v>#N/A</v>
      </c>
      <c r="AQ133" s="61" t="e">
        <f t="shared" si="11"/>
        <v>#N/A</v>
      </c>
      <c r="AR133" s="61" t="e">
        <f t="shared" si="11"/>
        <v>#N/A</v>
      </c>
      <c r="AS133" s="61" t="e">
        <f t="shared" si="11"/>
        <v>#N/A</v>
      </c>
      <c r="AT133" s="61" t="e">
        <f t="shared" si="11"/>
        <v>#N/A</v>
      </c>
      <c r="AU133" s="61" t="e">
        <f t="shared" si="11"/>
        <v>#N/A</v>
      </c>
      <c r="AV133" s="61" t="e">
        <f t="shared" si="11"/>
        <v>#N/A</v>
      </c>
      <c r="AW133" s="61" t="e">
        <f t="shared" si="11"/>
        <v>#N/A</v>
      </c>
      <c r="AX133" s="61" t="e">
        <f t="shared" si="11"/>
        <v>#N/A</v>
      </c>
      <c r="AY133" s="61" t="e">
        <f t="shared" si="11"/>
        <v>#N/A</v>
      </c>
      <c r="AZ133" s="61" t="e">
        <f t="shared" si="11"/>
        <v>#N/A</v>
      </c>
      <c r="BA133" s="61" t="e">
        <f t="shared" si="11"/>
        <v>#N/A</v>
      </c>
      <c r="BB133" s="61" t="e">
        <f t="shared" si="11"/>
        <v>#N/A</v>
      </c>
      <c r="BC133" s="61" t="e">
        <f t="shared" si="11"/>
        <v>#N/A</v>
      </c>
      <c r="BD133" s="61" t="e">
        <f t="shared" si="11"/>
        <v>#N/A</v>
      </c>
      <c r="BE133" s="61" t="e">
        <f t="shared" si="11"/>
        <v>#N/A</v>
      </c>
      <c r="BF133" s="15"/>
      <c r="BG133" s="15"/>
      <c r="BH133" s="15"/>
    </row>
    <row r="134" spans="2:60" s="7" customFormat="1" ht="14.25" hidden="1" customHeight="1" outlineLevel="1" x14ac:dyDescent="0.25">
      <c r="B134" s="28"/>
      <c r="D134" s="28" t="s">
        <v>10</v>
      </c>
      <c r="F134" s="28"/>
      <c r="G134" s="28"/>
      <c r="I134" s="28"/>
      <c r="M134" s="29" t="s">
        <v>7</v>
      </c>
      <c r="N134" s="29" t="s">
        <v>57</v>
      </c>
      <c r="O134" s="136">
        <f>+AK10</f>
        <v>0</v>
      </c>
      <c r="R134" s="34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1"/>
      <c r="BG134" s="31"/>
      <c r="BH134" s="31"/>
    </row>
    <row r="135" spans="2:60" s="7" customFormat="1" ht="14.25" hidden="1" customHeight="1" outlineLevel="1" x14ac:dyDescent="0.25">
      <c r="B135" s="28"/>
      <c r="D135" s="28"/>
      <c r="F135" s="28"/>
      <c r="G135" s="28"/>
      <c r="I135" s="28"/>
      <c r="M135" s="29"/>
      <c r="N135" s="29"/>
      <c r="O135" s="34"/>
      <c r="R135" s="34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1"/>
      <c r="BG135" s="31"/>
      <c r="BH135" s="31"/>
    </row>
    <row r="136" spans="2:60" s="48" customFormat="1" ht="14.25" hidden="1" customHeight="1" outlineLevel="1" x14ac:dyDescent="0.25">
      <c r="B136" s="54"/>
      <c r="C136" s="54" t="s">
        <v>41</v>
      </c>
      <c r="F136" s="55"/>
      <c r="G136" s="55"/>
      <c r="I136" s="55"/>
      <c r="M136" s="57" t="s">
        <v>5</v>
      </c>
      <c r="N136" s="57" t="s">
        <v>57</v>
      </c>
      <c r="O136" s="58"/>
      <c r="P136" s="59"/>
      <c r="Q136" s="60"/>
      <c r="R136" s="61">
        <f t="shared" ref="R136:BE136" si="12">+IFERROR(R137*R99/R141,0)*(1+VAT)</f>
        <v>0</v>
      </c>
      <c r="S136" s="61">
        <f t="shared" si="12"/>
        <v>0</v>
      </c>
      <c r="T136" s="61">
        <f t="shared" si="12"/>
        <v>0</v>
      </c>
      <c r="U136" s="61">
        <f t="shared" si="12"/>
        <v>0</v>
      </c>
      <c r="V136" s="61">
        <f t="shared" si="12"/>
        <v>0</v>
      </c>
      <c r="W136" s="61">
        <f t="shared" si="12"/>
        <v>0</v>
      </c>
      <c r="X136" s="61">
        <f t="shared" si="12"/>
        <v>0</v>
      </c>
      <c r="Y136" s="61">
        <f t="shared" si="12"/>
        <v>0</v>
      </c>
      <c r="Z136" s="61">
        <f t="shared" si="12"/>
        <v>0</v>
      </c>
      <c r="AA136" s="61">
        <f t="shared" si="12"/>
        <v>0</v>
      </c>
      <c r="AB136" s="61">
        <f t="shared" si="12"/>
        <v>0</v>
      </c>
      <c r="AC136" s="61">
        <f t="shared" si="12"/>
        <v>0</v>
      </c>
      <c r="AD136" s="61">
        <f t="shared" si="12"/>
        <v>0</v>
      </c>
      <c r="AE136" s="61">
        <f t="shared" si="12"/>
        <v>0</v>
      </c>
      <c r="AF136" s="61">
        <f t="shared" si="12"/>
        <v>0</v>
      </c>
      <c r="AG136" s="61">
        <f t="shared" si="12"/>
        <v>0</v>
      </c>
      <c r="AH136" s="61">
        <f t="shared" si="12"/>
        <v>0</v>
      </c>
      <c r="AI136" s="61">
        <f t="shared" si="12"/>
        <v>0</v>
      </c>
      <c r="AJ136" s="61">
        <f t="shared" si="12"/>
        <v>0</v>
      </c>
      <c r="AK136" s="61">
        <f t="shared" si="12"/>
        <v>0</v>
      </c>
      <c r="AL136" s="61">
        <f t="shared" si="12"/>
        <v>0</v>
      </c>
      <c r="AM136" s="61">
        <f t="shared" si="12"/>
        <v>0</v>
      </c>
      <c r="AN136" s="61">
        <f t="shared" si="12"/>
        <v>0</v>
      </c>
      <c r="AO136" s="61">
        <f t="shared" si="12"/>
        <v>0</v>
      </c>
      <c r="AP136" s="61">
        <f t="shared" si="12"/>
        <v>0</v>
      </c>
      <c r="AQ136" s="61">
        <f t="shared" si="12"/>
        <v>0</v>
      </c>
      <c r="AR136" s="61">
        <f t="shared" si="12"/>
        <v>0</v>
      </c>
      <c r="AS136" s="61">
        <f t="shared" si="12"/>
        <v>0</v>
      </c>
      <c r="AT136" s="61">
        <f t="shared" si="12"/>
        <v>0</v>
      </c>
      <c r="AU136" s="61">
        <f t="shared" si="12"/>
        <v>0</v>
      </c>
      <c r="AV136" s="61">
        <f t="shared" si="12"/>
        <v>0</v>
      </c>
      <c r="AW136" s="61">
        <f t="shared" si="12"/>
        <v>0</v>
      </c>
      <c r="AX136" s="61">
        <f t="shared" si="12"/>
        <v>0</v>
      </c>
      <c r="AY136" s="61">
        <f t="shared" si="12"/>
        <v>0</v>
      </c>
      <c r="AZ136" s="61">
        <f t="shared" si="12"/>
        <v>0</v>
      </c>
      <c r="BA136" s="61">
        <f t="shared" si="12"/>
        <v>0</v>
      </c>
      <c r="BB136" s="61">
        <f t="shared" si="12"/>
        <v>0</v>
      </c>
      <c r="BC136" s="61">
        <f t="shared" si="12"/>
        <v>0</v>
      </c>
      <c r="BD136" s="61">
        <f t="shared" si="12"/>
        <v>0</v>
      </c>
      <c r="BE136" s="61">
        <f t="shared" si="12"/>
        <v>0</v>
      </c>
      <c r="BF136" s="15"/>
      <c r="BG136" s="15"/>
      <c r="BH136" s="15"/>
    </row>
    <row r="137" spans="2:60" s="7" customFormat="1" ht="14.25" hidden="1" customHeight="1" outlineLevel="1" x14ac:dyDescent="0.25">
      <c r="B137" s="27"/>
      <c r="C137" s="27"/>
      <c r="D137" s="7" t="s">
        <v>179</v>
      </c>
      <c r="F137" s="28"/>
      <c r="G137" s="28"/>
      <c r="I137" s="28"/>
      <c r="M137" s="29" t="s">
        <v>5</v>
      </c>
      <c r="N137" s="29" t="s">
        <v>224</v>
      </c>
      <c r="O137" s="64"/>
      <c r="P137" s="65"/>
      <c r="Q137" s="13"/>
      <c r="R137" s="203">
        <f>+O138/$O$140</f>
        <v>0</v>
      </c>
      <c r="S137" s="203">
        <f t="shared" ref="S137:BE137" si="13">+R137*(1+$O$139)</f>
        <v>0</v>
      </c>
      <c r="T137" s="203">
        <f t="shared" si="13"/>
        <v>0</v>
      </c>
      <c r="U137" s="203">
        <f t="shared" si="13"/>
        <v>0</v>
      </c>
      <c r="V137" s="203">
        <f t="shared" si="13"/>
        <v>0</v>
      </c>
      <c r="W137" s="203">
        <f t="shared" si="13"/>
        <v>0</v>
      </c>
      <c r="X137" s="203">
        <f t="shared" si="13"/>
        <v>0</v>
      </c>
      <c r="Y137" s="203">
        <f t="shared" si="13"/>
        <v>0</v>
      </c>
      <c r="Z137" s="203">
        <f t="shared" si="13"/>
        <v>0</v>
      </c>
      <c r="AA137" s="203">
        <f t="shared" si="13"/>
        <v>0</v>
      </c>
      <c r="AB137" s="203">
        <f t="shared" si="13"/>
        <v>0</v>
      </c>
      <c r="AC137" s="203">
        <f t="shared" si="13"/>
        <v>0</v>
      </c>
      <c r="AD137" s="203">
        <f t="shared" si="13"/>
        <v>0</v>
      </c>
      <c r="AE137" s="203">
        <f t="shared" si="13"/>
        <v>0</v>
      </c>
      <c r="AF137" s="203">
        <f t="shared" si="13"/>
        <v>0</v>
      </c>
      <c r="AG137" s="203">
        <f t="shared" si="13"/>
        <v>0</v>
      </c>
      <c r="AH137" s="203">
        <f t="shared" si="13"/>
        <v>0</v>
      </c>
      <c r="AI137" s="203">
        <f t="shared" si="13"/>
        <v>0</v>
      </c>
      <c r="AJ137" s="203">
        <f t="shared" si="13"/>
        <v>0</v>
      </c>
      <c r="AK137" s="203">
        <f t="shared" si="13"/>
        <v>0</v>
      </c>
      <c r="AL137" s="203">
        <f t="shared" si="13"/>
        <v>0</v>
      </c>
      <c r="AM137" s="203">
        <f t="shared" si="13"/>
        <v>0</v>
      </c>
      <c r="AN137" s="203">
        <f t="shared" si="13"/>
        <v>0</v>
      </c>
      <c r="AO137" s="203">
        <f t="shared" si="13"/>
        <v>0</v>
      </c>
      <c r="AP137" s="203">
        <f t="shared" si="13"/>
        <v>0</v>
      </c>
      <c r="AQ137" s="203">
        <f t="shared" si="13"/>
        <v>0</v>
      </c>
      <c r="AR137" s="203">
        <f t="shared" si="13"/>
        <v>0</v>
      </c>
      <c r="AS137" s="203">
        <f t="shared" si="13"/>
        <v>0</v>
      </c>
      <c r="AT137" s="203">
        <f t="shared" si="13"/>
        <v>0</v>
      </c>
      <c r="AU137" s="203">
        <f t="shared" si="13"/>
        <v>0</v>
      </c>
      <c r="AV137" s="203">
        <f t="shared" si="13"/>
        <v>0</v>
      </c>
      <c r="AW137" s="203">
        <f t="shared" si="13"/>
        <v>0</v>
      </c>
      <c r="AX137" s="203">
        <f t="shared" si="13"/>
        <v>0</v>
      </c>
      <c r="AY137" s="203">
        <f t="shared" si="13"/>
        <v>0</v>
      </c>
      <c r="AZ137" s="203">
        <f t="shared" si="13"/>
        <v>0</v>
      </c>
      <c r="BA137" s="203">
        <f t="shared" si="13"/>
        <v>0</v>
      </c>
      <c r="BB137" s="203">
        <f t="shared" si="13"/>
        <v>0</v>
      </c>
      <c r="BC137" s="203">
        <f t="shared" si="13"/>
        <v>0</v>
      </c>
      <c r="BD137" s="203">
        <f t="shared" si="13"/>
        <v>0</v>
      </c>
      <c r="BE137" s="203">
        <f t="shared" si="13"/>
        <v>0</v>
      </c>
      <c r="BF137" s="19"/>
      <c r="BG137" s="19"/>
      <c r="BH137" s="19"/>
    </row>
    <row r="138" spans="2:60" s="7" customFormat="1" ht="14.25" hidden="1" customHeight="1" outlineLevel="1" x14ac:dyDescent="0.25">
      <c r="B138" s="28"/>
      <c r="E138" s="28" t="s">
        <v>207</v>
      </c>
      <c r="F138" s="28"/>
      <c r="G138" s="28"/>
      <c r="I138" s="28"/>
      <c r="M138" s="29" t="s">
        <v>7</v>
      </c>
      <c r="N138" s="29" t="s">
        <v>35</v>
      </c>
      <c r="O138" s="138">
        <f>+AK11</f>
        <v>0</v>
      </c>
      <c r="BF138" s="31"/>
      <c r="BG138" s="31"/>
      <c r="BH138" s="31"/>
    </row>
    <row r="139" spans="2:60" s="7" customFormat="1" ht="14.25" hidden="1" customHeight="1" outlineLevel="1" x14ac:dyDescent="0.25">
      <c r="E139" s="7" t="s">
        <v>208</v>
      </c>
      <c r="M139" s="29" t="s">
        <v>7</v>
      </c>
      <c r="N139" s="8" t="s">
        <v>8</v>
      </c>
      <c r="O139" s="137">
        <f>+AK12</f>
        <v>0</v>
      </c>
      <c r="P139" s="40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19"/>
      <c r="BG139" s="19"/>
      <c r="BH139" s="19"/>
    </row>
    <row r="140" spans="2:60" s="7" customFormat="1" ht="14.25" hidden="1" customHeight="1" outlineLevel="1" x14ac:dyDescent="0.25">
      <c r="B140" s="28"/>
      <c r="C140" s="28"/>
      <c r="D140" s="10" t="s">
        <v>206</v>
      </c>
      <c r="F140" s="28"/>
      <c r="G140" s="28"/>
      <c r="I140" s="28"/>
      <c r="M140" s="29" t="s">
        <v>36</v>
      </c>
      <c r="N140" s="38" t="s">
        <v>209</v>
      </c>
      <c r="O140" s="88">
        <v>4.9000000000000004</v>
      </c>
      <c r="R140" s="39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1"/>
      <c r="BG140" s="31"/>
      <c r="BH140" s="31"/>
    </row>
    <row r="141" spans="2:60" s="7" customFormat="1" ht="14.25" hidden="1" customHeight="1" outlineLevel="1" x14ac:dyDescent="0.25">
      <c r="B141" s="28"/>
      <c r="C141" s="28"/>
      <c r="D141" s="10" t="s">
        <v>56</v>
      </c>
      <c r="F141" s="28"/>
      <c r="G141" s="28"/>
      <c r="I141" s="28"/>
      <c r="M141" s="29" t="s">
        <v>5</v>
      </c>
      <c r="N141" s="38" t="s">
        <v>8</v>
      </c>
      <c r="O141" s="42"/>
      <c r="R141" s="41">
        <f>+O142</f>
        <v>0</v>
      </c>
      <c r="S141" s="41">
        <f t="shared" ref="S141:BE141" si="14">+R141*(1-$O$143)</f>
        <v>0</v>
      </c>
      <c r="T141" s="41">
        <f t="shared" si="14"/>
        <v>0</v>
      </c>
      <c r="U141" s="41">
        <f t="shared" si="14"/>
        <v>0</v>
      </c>
      <c r="V141" s="41">
        <f t="shared" si="14"/>
        <v>0</v>
      </c>
      <c r="W141" s="41">
        <f t="shared" si="14"/>
        <v>0</v>
      </c>
      <c r="X141" s="41">
        <f t="shared" si="14"/>
        <v>0</v>
      </c>
      <c r="Y141" s="41">
        <f t="shared" si="14"/>
        <v>0</v>
      </c>
      <c r="Z141" s="41">
        <f t="shared" si="14"/>
        <v>0</v>
      </c>
      <c r="AA141" s="41">
        <f t="shared" si="14"/>
        <v>0</v>
      </c>
      <c r="AB141" s="41">
        <f t="shared" si="14"/>
        <v>0</v>
      </c>
      <c r="AC141" s="41">
        <f t="shared" si="14"/>
        <v>0</v>
      </c>
      <c r="AD141" s="41">
        <f t="shared" si="14"/>
        <v>0</v>
      </c>
      <c r="AE141" s="41">
        <f t="shared" si="14"/>
        <v>0</v>
      </c>
      <c r="AF141" s="41">
        <f t="shared" si="14"/>
        <v>0</v>
      </c>
      <c r="AG141" s="41">
        <f t="shared" si="14"/>
        <v>0</v>
      </c>
      <c r="AH141" s="41">
        <f t="shared" si="14"/>
        <v>0</v>
      </c>
      <c r="AI141" s="41">
        <f t="shared" si="14"/>
        <v>0</v>
      </c>
      <c r="AJ141" s="41">
        <f t="shared" si="14"/>
        <v>0</v>
      </c>
      <c r="AK141" s="41">
        <f t="shared" si="14"/>
        <v>0</v>
      </c>
      <c r="AL141" s="41">
        <f t="shared" si="14"/>
        <v>0</v>
      </c>
      <c r="AM141" s="41">
        <f t="shared" si="14"/>
        <v>0</v>
      </c>
      <c r="AN141" s="41">
        <f t="shared" si="14"/>
        <v>0</v>
      </c>
      <c r="AO141" s="41">
        <f t="shared" si="14"/>
        <v>0</v>
      </c>
      <c r="AP141" s="41">
        <f t="shared" si="14"/>
        <v>0</v>
      </c>
      <c r="AQ141" s="41">
        <f t="shared" si="14"/>
        <v>0</v>
      </c>
      <c r="AR141" s="41">
        <f t="shared" si="14"/>
        <v>0</v>
      </c>
      <c r="AS141" s="41">
        <f t="shared" si="14"/>
        <v>0</v>
      </c>
      <c r="AT141" s="41">
        <f t="shared" si="14"/>
        <v>0</v>
      </c>
      <c r="AU141" s="41">
        <f t="shared" si="14"/>
        <v>0</v>
      </c>
      <c r="AV141" s="41">
        <f t="shared" si="14"/>
        <v>0</v>
      </c>
      <c r="AW141" s="41">
        <f t="shared" si="14"/>
        <v>0</v>
      </c>
      <c r="AX141" s="41">
        <f t="shared" si="14"/>
        <v>0</v>
      </c>
      <c r="AY141" s="41">
        <f t="shared" si="14"/>
        <v>0</v>
      </c>
      <c r="AZ141" s="41">
        <f t="shared" si="14"/>
        <v>0</v>
      </c>
      <c r="BA141" s="41">
        <f t="shared" si="14"/>
        <v>0</v>
      </c>
      <c r="BB141" s="41">
        <f t="shared" si="14"/>
        <v>0</v>
      </c>
      <c r="BC141" s="41">
        <f t="shared" si="14"/>
        <v>0</v>
      </c>
      <c r="BD141" s="41">
        <f t="shared" si="14"/>
        <v>0</v>
      </c>
      <c r="BE141" s="41">
        <f t="shared" si="14"/>
        <v>0</v>
      </c>
      <c r="BF141" s="31"/>
      <c r="BG141" s="31"/>
      <c r="BH141" s="31"/>
    </row>
    <row r="142" spans="2:60" s="7" customFormat="1" ht="14.25" hidden="1" customHeight="1" outlineLevel="1" x14ac:dyDescent="0.25">
      <c r="B142" s="28"/>
      <c r="C142" s="28"/>
      <c r="E142" s="10" t="s">
        <v>82</v>
      </c>
      <c r="F142" s="28"/>
      <c r="G142" s="28"/>
      <c r="I142" s="28"/>
      <c r="M142" s="29" t="s">
        <v>7</v>
      </c>
      <c r="N142" s="38" t="s">
        <v>8</v>
      </c>
      <c r="O142" s="137">
        <f>+AF10</f>
        <v>0</v>
      </c>
      <c r="R142" s="39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1"/>
      <c r="BG142" s="31"/>
      <c r="BH142" s="31"/>
    </row>
    <row r="143" spans="2:60" s="7" customFormat="1" ht="14.25" hidden="1" customHeight="1" outlineLevel="1" x14ac:dyDescent="0.25">
      <c r="E143" s="7" t="s">
        <v>31</v>
      </c>
      <c r="M143" s="9" t="s">
        <v>36</v>
      </c>
      <c r="N143" s="11" t="s">
        <v>8</v>
      </c>
      <c r="O143" s="89">
        <v>0</v>
      </c>
      <c r="P143" s="23"/>
      <c r="BF143" s="19"/>
      <c r="BG143" s="19"/>
      <c r="BH143" s="19"/>
    </row>
    <row r="144" spans="2:60" s="7" customFormat="1" ht="14.25" hidden="1" customHeight="1" outlineLevel="1" x14ac:dyDescent="0.25">
      <c r="B144" s="28"/>
      <c r="C144" s="28"/>
      <c r="D144" s="10"/>
      <c r="F144" s="28"/>
      <c r="G144" s="28"/>
      <c r="I144" s="28"/>
      <c r="M144" s="29"/>
      <c r="N144" s="38"/>
      <c r="R144" s="39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1"/>
      <c r="BG144" s="31"/>
      <c r="BH144" s="31"/>
    </row>
    <row r="145" spans="2:60" s="48" customFormat="1" ht="14.25" hidden="1" customHeight="1" outlineLevel="1" x14ac:dyDescent="0.25">
      <c r="B145" s="54"/>
      <c r="C145" s="54" t="s">
        <v>42</v>
      </c>
      <c r="F145" s="55"/>
      <c r="G145" s="55"/>
      <c r="I145" s="55"/>
      <c r="M145" s="57" t="s">
        <v>5</v>
      </c>
      <c r="N145" s="57" t="s">
        <v>57</v>
      </c>
      <c r="O145" s="58"/>
      <c r="P145" s="59"/>
      <c r="Q145" s="60"/>
      <c r="R145" s="61">
        <f t="shared" ref="R145:BE145" si="15">+R146*R73*(1+VAT)</f>
        <v>0</v>
      </c>
      <c r="S145" s="61">
        <f t="shared" si="15"/>
        <v>0</v>
      </c>
      <c r="T145" s="61">
        <f t="shared" si="15"/>
        <v>0</v>
      </c>
      <c r="U145" s="61">
        <f t="shared" si="15"/>
        <v>0</v>
      </c>
      <c r="V145" s="61">
        <f t="shared" si="15"/>
        <v>0</v>
      </c>
      <c r="W145" s="61">
        <f t="shared" si="15"/>
        <v>0</v>
      </c>
      <c r="X145" s="61">
        <f t="shared" si="15"/>
        <v>0</v>
      </c>
      <c r="Y145" s="61">
        <f t="shared" si="15"/>
        <v>0</v>
      </c>
      <c r="Z145" s="61">
        <f t="shared" si="15"/>
        <v>0</v>
      </c>
      <c r="AA145" s="61">
        <f t="shared" si="15"/>
        <v>0</v>
      </c>
      <c r="AB145" s="61">
        <f t="shared" si="15"/>
        <v>0</v>
      </c>
      <c r="AC145" s="61">
        <f t="shared" si="15"/>
        <v>0</v>
      </c>
      <c r="AD145" s="61">
        <f t="shared" si="15"/>
        <v>0</v>
      </c>
      <c r="AE145" s="61">
        <f t="shared" si="15"/>
        <v>0</v>
      </c>
      <c r="AF145" s="61">
        <f t="shared" si="15"/>
        <v>0</v>
      </c>
      <c r="AG145" s="61">
        <f t="shared" si="15"/>
        <v>0</v>
      </c>
      <c r="AH145" s="61">
        <f t="shared" si="15"/>
        <v>0</v>
      </c>
      <c r="AI145" s="61">
        <f t="shared" si="15"/>
        <v>0</v>
      </c>
      <c r="AJ145" s="61">
        <f t="shared" si="15"/>
        <v>0</v>
      </c>
      <c r="AK145" s="61">
        <f t="shared" si="15"/>
        <v>0</v>
      </c>
      <c r="AL145" s="61">
        <f t="shared" si="15"/>
        <v>0</v>
      </c>
      <c r="AM145" s="61">
        <f t="shared" si="15"/>
        <v>0</v>
      </c>
      <c r="AN145" s="61">
        <f t="shared" si="15"/>
        <v>0</v>
      </c>
      <c r="AO145" s="61">
        <f t="shared" si="15"/>
        <v>0</v>
      </c>
      <c r="AP145" s="61">
        <f t="shared" si="15"/>
        <v>0</v>
      </c>
      <c r="AQ145" s="61">
        <f t="shared" si="15"/>
        <v>0</v>
      </c>
      <c r="AR145" s="61">
        <f t="shared" si="15"/>
        <v>0</v>
      </c>
      <c r="AS145" s="61">
        <f t="shared" si="15"/>
        <v>0</v>
      </c>
      <c r="AT145" s="61">
        <f t="shared" si="15"/>
        <v>0</v>
      </c>
      <c r="AU145" s="61">
        <f t="shared" si="15"/>
        <v>0</v>
      </c>
      <c r="AV145" s="61">
        <f t="shared" si="15"/>
        <v>0</v>
      </c>
      <c r="AW145" s="61">
        <f t="shared" si="15"/>
        <v>0</v>
      </c>
      <c r="AX145" s="61">
        <f t="shared" si="15"/>
        <v>0</v>
      </c>
      <c r="AY145" s="61">
        <f t="shared" si="15"/>
        <v>0</v>
      </c>
      <c r="AZ145" s="61">
        <f t="shared" si="15"/>
        <v>0</v>
      </c>
      <c r="BA145" s="61">
        <f t="shared" si="15"/>
        <v>0</v>
      </c>
      <c r="BB145" s="61">
        <f t="shared" si="15"/>
        <v>0</v>
      </c>
      <c r="BC145" s="61">
        <f t="shared" si="15"/>
        <v>0</v>
      </c>
      <c r="BD145" s="61">
        <f t="shared" si="15"/>
        <v>0</v>
      </c>
      <c r="BE145" s="61">
        <f t="shared" si="15"/>
        <v>0</v>
      </c>
      <c r="BF145" s="15"/>
      <c r="BG145" s="15"/>
      <c r="BH145" s="15"/>
    </row>
    <row r="146" spans="2:60" s="7" customFormat="1" ht="14.25" hidden="1" customHeight="1" outlineLevel="1" x14ac:dyDescent="0.25">
      <c r="B146" s="28"/>
      <c r="C146" s="28"/>
      <c r="D146" s="7" t="s">
        <v>45</v>
      </c>
      <c r="F146" s="28"/>
      <c r="G146" s="28"/>
      <c r="I146" s="28"/>
      <c r="M146" s="29" t="s">
        <v>36</v>
      </c>
      <c r="N146" s="29" t="s">
        <v>58</v>
      </c>
      <c r="O146" s="88">
        <v>400</v>
      </c>
      <c r="P146" s="65"/>
      <c r="Q146" s="13"/>
      <c r="R146" s="37">
        <f>+O146</f>
        <v>400</v>
      </c>
      <c r="S146" s="37">
        <f t="shared" ref="S146:BE146" si="16">+R146</f>
        <v>400</v>
      </c>
      <c r="T146" s="37">
        <f t="shared" si="16"/>
        <v>400</v>
      </c>
      <c r="U146" s="37">
        <f t="shared" si="16"/>
        <v>400</v>
      </c>
      <c r="V146" s="37">
        <f t="shared" si="16"/>
        <v>400</v>
      </c>
      <c r="W146" s="37">
        <f t="shared" si="16"/>
        <v>400</v>
      </c>
      <c r="X146" s="37">
        <f t="shared" si="16"/>
        <v>400</v>
      </c>
      <c r="Y146" s="37">
        <f t="shared" si="16"/>
        <v>400</v>
      </c>
      <c r="Z146" s="37">
        <f t="shared" si="16"/>
        <v>400</v>
      </c>
      <c r="AA146" s="37">
        <f t="shared" si="16"/>
        <v>400</v>
      </c>
      <c r="AB146" s="37">
        <f t="shared" si="16"/>
        <v>400</v>
      </c>
      <c r="AC146" s="37">
        <f t="shared" si="16"/>
        <v>400</v>
      </c>
      <c r="AD146" s="37">
        <f t="shared" si="16"/>
        <v>400</v>
      </c>
      <c r="AE146" s="37">
        <f t="shared" si="16"/>
        <v>400</v>
      </c>
      <c r="AF146" s="37">
        <f t="shared" si="16"/>
        <v>400</v>
      </c>
      <c r="AG146" s="37">
        <f t="shared" si="16"/>
        <v>400</v>
      </c>
      <c r="AH146" s="37">
        <f t="shared" si="16"/>
        <v>400</v>
      </c>
      <c r="AI146" s="37">
        <f t="shared" si="16"/>
        <v>400</v>
      </c>
      <c r="AJ146" s="37">
        <f t="shared" si="16"/>
        <v>400</v>
      </c>
      <c r="AK146" s="37">
        <f t="shared" si="16"/>
        <v>400</v>
      </c>
      <c r="AL146" s="37">
        <f t="shared" si="16"/>
        <v>400</v>
      </c>
      <c r="AM146" s="37">
        <f t="shared" si="16"/>
        <v>400</v>
      </c>
      <c r="AN146" s="37">
        <f t="shared" si="16"/>
        <v>400</v>
      </c>
      <c r="AO146" s="37">
        <f t="shared" si="16"/>
        <v>400</v>
      </c>
      <c r="AP146" s="37">
        <f t="shared" si="16"/>
        <v>400</v>
      </c>
      <c r="AQ146" s="37">
        <f t="shared" si="16"/>
        <v>400</v>
      </c>
      <c r="AR146" s="37">
        <f t="shared" si="16"/>
        <v>400</v>
      </c>
      <c r="AS146" s="37">
        <f t="shared" si="16"/>
        <v>400</v>
      </c>
      <c r="AT146" s="37">
        <f t="shared" si="16"/>
        <v>400</v>
      </c>
      <c r="AU146" s="37">
        <f t="shared" si="16"/>
        <v>400</v>
      </c>
      <c r="AV146" s="37">
        <f t="shared" si="16"/>
        <v>400</v>
      </c>
      <c r="AW146" s="37">
        <f t="shared" si="16"/>
        <v>400</v>
      </c>
      <c r="AX146" s="37">
        <f t="shared" si="16"/>
        <v>400</v>
      </c>
      <c r="AY146" s="37">
        <f t="shared" si="16"/>
        <v>400</v>
      </c>
      <c r="AZ146" s="37">
        <f t="shared" si="16"/>
        <v>400</v>
      </c>
      <c r="BA146" s="37">
        <f t="shared" si="16"/>
        <v>400</v>
      </c>
      <c r="BB146" s="37">
        <f t="shared" si="16"/>
        <v>400</v>
      </c>
      <c r="BC146" s="37">
        <f t="shared" si="16"/>
        <v>400</v>
      </c>
      <c r="BD146" s="37">
        <f t="shared" si="16"/>
        <v>400</v>
      </c>
      <c r="BE146" s="37">
        <f t="shared" si="16"/>
        <v>400</v>
      </c>
      <c r="BF146" s="31"/>
      <c r="BG146" s="31"/>
      <c r="BH146" s="31"/>
    </row>
    <row r="147" spans="2:60" s="7" customFormat="1" ht="14.25" hidden="1" customHeight="1" outlineLevel="1" x14ac:dyDescent="0.25">
      <c r="B147" s="28"/>
      <c r="C147" s="28"/>
      <c r="D147" s="10"/>
      <c r="F147" s="28"/>
      <c r="G147" s="28"/>
      <c r="I147" s="28"/>
      <c r="M147" s="29"/>
      <c r="N147" s="38"/>
      <c r="R147" s="39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1"/>
      <c r="BG147" s="31"/>
      <c r="BH147" s="31"/>
    </row>
    <row r="148" spans="2:60" s="48" customFormat="1" ht="14.25" hidden="1" customHeight="1" outlineLevel="1" x14ac:dyDescent="0.25">
      <c r="B148" s="54"/>
      <c r="C148" s="54" t="s">
        <v>59</v>
      </c>
      <c r="F148" s="55"/>
      <c r="G148" s="55"/>
      <c r="I148" s="55"/>
      <c r="M148" s="57" t="s">
        <v>5</v>
      </c>
      <c r="N148" s="57" t="s">
        <v>57</v>
      </c>
      <c r="O148" s="58"/>
      <c r="P148" s="59"/>
      <c r="Q148" s="60"/>
      <c r="R148" s="71">
        <f t="shared" ref="R148:BE148" si="17">+R149+R154</f>
        <v>0</v>
      </c>
      <c r="S148" s="71">
        <f t="shared" si="17"/>
        <v>0</v>
      </c>
      <c r="T148" s="71">
        <f t="shared" si="17"/>
        <v>0</v>
      </c>
      <c r="U148" s="71">
        <f t="shared" si="17"/>
        <v>0</v>
      </c>
      <c r="V148" s="71">
        <f t="shared" si="17"/>
        <v>0</v>
      </c>
      <c r="W148" s="71">
        <f t="shared" si="17"/>
        <v>0</v>
      </c>
      <c r="X148" s="71">
        <f t="shared" si="17"/>
        <v>0</v>
      </c>
      <c r="Y148" s="71">
        <f t="shared" si="17"/>
        <v>0</v>
      </c>
      <c r="Z148" s="71">
        <f t="shared" si="17"/>
        <v>0</v>
      </c>
      <c r="AA148" s="71">
        <f t="shared" si="17"/>
        <v>0</v>
      </c>
      <c r="AB148" s="71">
        <f t="shared" si="17"/>
        <v>0</v>
      </c>
      <c r="AC148" s="71">
        <f t="shared" si="17"/>
        <v>0</v>
      </c>
      <c r="AD148" s="71">
        <f t="shared" si="17"/>
        <v>0</v>
      </c>
      <c r="AE148" s="71">
        <f t="shared" si="17"/>
        <v>0</v>
      </c>
      <c r="AF148" s="71">
        <f t="shared" si="17"/>
        <v>0</v>
      </c>
      <c r="AG148" s="71">
        <f t="shared" si="17"/>
        <v>0</v>
      </c>
      <c r="AH148" s="71">
        <f t="shared" si="17"/>
        <v>0</v>
      </c>
      <c r="AI148" s="71">
        <f t="shared" si="17"/>
        <v>0</v>
      </c>
      <c r="AJ148" s="71">
        <f t="shared" si="17"/>
        <v>0</v>
      </c>
      <c r="AK148" s="71">
        <f t="shared" si="17"/>
        <v>0</v>
      </c>
      <c r="AL148" s="71">
        <f t="shared" si="17"/>
        <v>0</v>
      </c>
      <c r="AM148" s="71">
        <f t="shared" si="17"/>
        <v>0</v>
      </c>
      <c r="AN148" s="71">
        <f t="shared" si="17"/>
        <v>0</v>
      </c>
      <c r="AO148" s="71">
        <f t="shared" si="17"/>
        <v>0</v>
      </c>
      <c r="AP148" s="71">
        <f t="shared" si="17"/>
        <v>0</v>
      </c>
      <c r="AQ148" s="71">
        <f t="shared" si="17"/>
        <v>0</v>
      </c>
      <c r="AR148" s="71">
        <f t="shared" si="17"/>
        <v>0</v>
      </c>
      <c r="AS148" s="71">
        <f t="shared" si="17"/>
        <v>0</v>
      </c>
      <c r="AT148" s="71">
        <f t="shared" si="17"/>
        <v>0</v>
      </c>
      <c r="AU148" s="71">
        <f t="shared" si="17"/>
        <v>0</v>
      </c>
      <c r="AV148" s="71">
        <f t="shared" si="17"/>
        <v>0</v>
      </c>
      <c r="AW148" s="71">
        <f t="shared" si="17"/>
        <v>0</v>
      </c>
      <c r="AX148" s="71">
        <f t="shared" si="17"/>
        <v>0</v>
      </c>
      <c r="AY148" s="71">
        <f t="shared" si="17"/>
        <v>0</v>
      </c>
      <c r="AZ148" s="71">
        <f t="shared" si="17"/>
        <v>0</v>
      </c>
      <c r="BA148" s="71">
        <f t="shared" si="17"/>
        <v>0</v>
      </c>
      <c r="BB148" s="71">
        <f t="shared" si="17"/>
        <v>0</v>
      </c>
      <c r="BC148" s="71">
        <f t="shared" si="17"/>
        <v>0</v>
      </c>
      <c r="BD148" s="71">
        <f t="shared" si="17"/>
        <v>0</v>
      </c>
      <c r="BE148" s="71">
        <f t="shared" si="17"/>
        <v>0</v>
      </c>
      <c r="BF148" s="15"/>
      <c r="BG148" s="15"/>
      <c r="BH148" s="15"/>
    </row>
    <row r="149" spans="2:60" s="7" customFormat="1" ht="14.25" hidden="1" customHeight="1" outlineLevel="1" x14ac:dyDescent="0.25">
      <c r="B149" s="28"/>
      <c r="C149" s="28"/>
      <c r="D149" s="10" t="s">
        <v>60</v>
      </c>
      <c r="F149" s="28"/>
      <c r="G149" s="28"/>
      <c r="I149" s="28"/>
      <c r="M149" s="29" t="s">
        <v>5</v>
      </c>
      <c r="N149" s="38" t="s">
        <v>57</v>
      </c>
      <c r="R149" s="69">
        <f t="shared" ref="R149:BE149" si="18">+IF(R$58&lt;=$O153,R$99*-R150,0)</f>
        <v>0</v>
      </c>
      <c r="S149" s="69">
        <f t="shared" si="18"/>
        <v>0</v>
      </c>
      <c r="T149" s="69">
        <f t="shared" si="18"/>
        <v>0</v>
      </c>
      <c r="U149" s="69">
        <f t="shared" si="18"/>
        <v>0</v>
      </c>
      <c r="V149" s="69">
        <f t="shared" si="18"/>
        <v>0</v>
      </c>
      <c r="W149" s="69">
        <f t="shared" si="18"/>
        <v>0</v>
      </c>
      <c r="X149" s="69">
        <f t="shared" si="18"/>
        <v>0</v>
      </c>
      <c r="Y149" s="69">
        <f t="shared" si="18"/>
        <v>0</v>
      </c>
      <c r="Z149" s="69">
        <f t="shared" si="18"/>
        <v>0</v>
      </c>
      <c r="AA149" s="69">
        <f t="shared" si="18"/>
        <v>0</v>
      </c>
      <c r="AB149" s="69">
        <f t="shared" si="18"/>
        <v>0</v>
      </c>
      <c r="AC149" s="69">
        <f t="shared" si="18"/>
        <v>0</v>
      </c>
      <c r="AD149" s="69">
        <f t="shared" si="18"/>
        <v>0</v>
      </c>
      <c r="AE149" s="69">
        <f t="shared" si="18"/>
        <v>0</v>
      </c>
      <c r="AF149" s="69">
        <f t="shared" si="18"/>
        <v>0</v>
      </c>
      <c r="AG149" s="69">
        <f t="shared" si="18"/>
        <v>0</v>
      </c>
      <c r="AH149" s="69">
        <f t="shared" si="18"/>
        <v>0</v>
      </c>
      <c r="AI149" s="69">
        <f t="shared" si="18"/>
        <v>0</v>
      </c>
      <c r="AJ149" s="69">
        <f t="shared" si="18"/>
        <v>0</v>
      </c>
      <c r="AK149" s="69">
        <f t="shared" si="18"/>
        <v>0</v>
      </c>
      <c r="AL149" s="69">
        <f t="shared" si="18"/>
        <v>0</v>
      </c>
      <c r="AM149" s="69">
        <f t="shared" si="18"/>
        <v>0</v>
      </c>
      <c r="AN149" s="69">
        <f t="shared" si="18"/>
        <v>0</v>
      </c>
      <c r="AO149" s="69">
        <f t="shared" si="18"/>
        <v>0</v>
      </c>
      <c r="AP149" s="69">
        <f t="shared" si="18"/>
        <v>0</v>
      </c>
      <c r="AQ149" s="69">
        <f t="shared" si="18"/>
        <v>0</v>
      </c>
      <c r="AR149" s="69">
        <f t="shared" si="18"/>
        <v>0</v>
      </c>
      <c r="AS149" s="69">
        <f t="shared" si="18"/>
        <v>0</v>
      </c>
      <c r="AT149" s="69">
        <f t="shared" si="18"/>
        <v>0</v>
      </c>
      <c r="AU149" s="69">
        <f t="shared" si="18"/>
        <v>0</v>
      </c>
      <c r="AV149" s="69">
        <f t="shared" si="18"/>
        <v>0</v>
      </c>
      <c r="AW149" s="69">
        <f t="shared" si="18"/>
        <v>0</v>
      </c>
      <c r="AX149" s="69">
        <f t="shared" si="18"/>
        <v>0</v>
      </c>
      <c r="AY149" s="69">
        <f t="shared" si="18"/>
        <v>0</v>
      </c>
      <c r="AZ149" s="69">
        <f t="shared" si="18"/>
        <v>0</v>
      </c>
      <c r="BA149" s="69">
        <f t="shared" si="18"/>
        <v>0</v>
      </c>
      <c r="BB149" s="69">
        <f t="shared" si="18"/>
        <v>0</v>
      </c>
      <c r="BC149" s="69">
        <f t="shared" si="18"/>
        <v>0</v>
      </c>
      <c r="BD149" s="69">
        <f t="shared" si="18"/>
        <v>0</v>
      </c>
      <c r="BE149" s="69">
        <f t="shared" si="18"/>
        <v>0</v>
      </c>
      <c r="BF149" s="31"/>
      <c r="BG149" s="31"/>
      <c r="BH149" s="31"/>
    </row>
    <row r="150" spans="2:60" s="7" customFormat="1" ht="14.25" hidden="1" customHeight="1" outlineLevel="1" x14ac:dyDescent="0.25">
      <c r="B150" s="28"/>
      <c r="C150" s="28"/>
      <c r="D150" s="10"/>
      <c r="E150" s="7" t="s">
        <v>68</v>
      </c>
      <c r="F150" s="28"/>
      <c r="G150" s="28"/>
      <c r="I150" s="28"/>
      <c r="M150" s="29" t="s">
        <v>5</v>
      </c>
      <c r="N150" s="38" t="s">
        <v>44</v>
      </c>
      <c r="O150" s="31"/>
      <c r="R150" s="70">
        <f>+O151</f>
        <v>0</v>
      </c>
      <c r="S150" s="70">
        <f t="shared" ref="S150:BE150" si="19">+R150*(1+$O$152)</f>
        <v>0</v>
      </c>
      <c r="T150" s="70">
        <f t="shared" si="19"/>
        <v>0</v>
      </c>
      <c r="U150" s="70">
        <f t="shared" si="19"/>
        <v>0</v>
      </c>
      <c r="V150" s="70">
        <f t="shared" si="19"/>
        <v>0</v>
      </c>
      <c r="W150" s="70">
        <f t="shared" si="19"/>
        <v>0</v>
      </c>
      <c r="X150" s="70">
        <f t="shared" si="19"/>
        <v>0</v>
      </c>
      <c r="Y150" s="70">
        <f t="shared" si="19"/>
        <v>0</v>
      </c>
      <c r="Z150" s="70">
        <f t="shared" si="19"/>
        <v>0</v>
      </c>
      <c r="AA150" s="70">
        <f t="shared" si="19"/>
        <v>0</v>
      </c>
      <c r="AB150" s="70">
        <f t="shared" si="19"/>
        <v>0</v>
      </c>
      <c r="AC150" s="70">
        <f t="shared" si="19"/>
        <v>0</v>
      </c>
      <c r="AD150" s="70">
        <f t="shared" si="19"/>
        <v>0</v>
      </c>
      <c r="AE150" s="70">
        <f t="shared" si="19"/>
        <v>0</v>
      </c>
      <c r="AF150" s="70">
        <f t="shared" si="19"/>
        <v>0</v>
      </c>
      <c r="AG150" s="70">
        <f t="shared" si="19"/>
        <v>0</v>
      </c>
      <c r="AH150" s="70">
        <f t="shared" si="19"/>
        <v>0</v>
      </c>
      <c r="AI150" s="70">
        <f t="shared" si="19"/>
        <v>0</v>
      </c>
      <c r="AJ150" s="70">
        <f t="shared" si="19"/>
        <v>0</v>
      </c>
      <c r="AK150" s="70">
        <f t="shared" si="19"/>
        <v>0</v>
      </c>
      <c r="AL150" s="70">
        <f t="shared" si="19"/>
        <v>0</v>
      </c>
      <c r="AM150" s="70">
        <f t="shared" si="19"/>
        <v>0</v>
      </c>
      <c r="AN150" s="70">
        <f t="shared" si="19"/>
        <v>0</v>
      </c>
      <c r="AO150" s="70">
        <f t="shared" si="19"/>
        <v>0</v>
      </c>
      <c r="AP150" s="70">
        <f t="shared" si="19"/>
        <v>0</v>
      </c>
      <c r="AQ150" s="70">
        <f t="shared" si="19"/>
        <v>0</v>
      </c>
      <c r="AR150" s="70">
        <f t="shared" si="19"/>
        <v>0</v>
      </c>
      <c r="AS150" s="70">
        <f t="shared" si="19"/>
        <v>0</v>
      </c>
      <c r="AT150" s="70">
        <f t="shared" si="19"/>
        <v>0</v>
      </c>
      <c r="AU150" s="70">
        <f t="shared" si="19"/>
        <v>0</v>
      </c>
      <c r="AV150" s="70">
        <f t="shared" si="19"/>
        <v>0</v>
      </c>
      <c r="AW150" s="70">
        <f t="shared" si="19"/>
        <v>0</v>
      </c>
      <c r="AX150" s="70">
        <f t="shared" si="19"/>
        <v>0</v>
      </c>
      <c r="AY150" s="70">
        <f t="shared" si="19"/>
        <v>0</v>
      </c>
      <c r="AZ150" s="70">
        <f t="shared" si="19"/>
        <v>0</v>
      </c>
      <c r="BA150" s="70">
        <f t="shared" si="19"/>
        <v>0</v>
      </c>
      <c r="BB150" s="70">
        <f t="shared" si="19"/>
        <v>0</v>
      </c>
      <c r="BC150" s="70">
        <f t="shared" si="19"/>
        <v>0</v>
      </c>
      <c r="BD150" s="70">
        <f t="shared" si="19"/>
        <v>0</v>
      </c>
      <c r="BE150" s="70">
        <f t="shared" si="19"/>
        <v>0</v>
      </c>
      <c r="BF150" s="31"/>
      <c r="BG150" s="31"/>
      <c r="BH150" s="31"/>
    </row>
    <row r="151" spans="2:60" s="7" customFormat="1" ht="14.25" hidden="1" customHeight="1" outlineLevel="1" x14ac:dyDescent="0.25">
      <c r="B151" s="28"/>
      <c r="C151" s="28"/>
      <c r="D151" s="10"/>
      <c r="F151" s="28" t="s">
        <v>69</v>
      </c>
      <c r="G151" s="28"/>
      <c r="I151" s="28"/>
      <c r="M151" s="29" t="s">
        <v>7</v>
      </c>
      <c r="N151" s="38" t="s">
        <v>44</v>
      </c>
      <c r="O151" s="134">
        <f>+IF(UserType="Regulatory body",0,AK14)</f>
        <v>0</v>
      </c>
      <c r="R151" s="39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1"/>
      <c r="BG151" s="31"/>
      <c r="BH151" s="31"/>
    </row>
    <row r="152" spans="2:60" s="7" customFormat="1" ht="14.25" hidden="1" customHeight="1" outlineLevel="1" x14ac:dyDescent="0.25">
      <c r="B152" s="28"/>
      <c r="C152" s="28"/>
      <c r="D152" s="10"/>
      <c r="F152" s="7" t="s">
        <v>63</v>
      </c>
      <c r="G152" s="28"/>
      <c r="I152" s="28"/>
      <c r="M152" s="29" t="s">
        <v>7</v>
      </c>
      <c r="N152" s="38" t="s">
        <v>8</v>
      </c>
      <c r="O152" s="133">
        <f>+IF(UserType="Regulatory body",0,AK15)</f>
        <v>0</v>
      </c>
      <c r="R152" s="39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1"/>
      <c r="BG152" s="31"/>
      <c r="BH152" s="31"/>
    </row>
    <row r="153" spans="2:60" s="7" customFormat="1" ht="14.25" hidden="1" customHeight="1" outlineLevel="1" x14ac:dyDescent="0.25">
      <c r="B153" s="28"/>
      <c r="C153" s="28"/>
      <c r="D153" s="10"/>
      <c r="E153" s="7" t="s">
        <v>62</v>
      </c>
      <c r="F153" s="28"/>
      <c r="G153" s="28"/>
      <c r="I153" s="28"/>
      <c r="M153" s="29" t="s">
        <v>7</v>
      </c>
      <c r="N153" s="38" t="s">
        <v>28</v>
      </c>
      <c r="O153" s="139">
        <f>+IF(UserType="Regulatory body",0,AK16)</f>
        <v>0</v>
      </c>
      <c r="R153" s="39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1"/>
      <c r="BG153" s="31"/>
      <c r="BH153" s="31"/>
    </row>
    <row r="154" spans="2:60" s="7" customFormat="1" ht="14.25" hidden="1" customHeight="1" outlineLevel="1" x14ac:dyDescent="0.25">
      <c r="B154" s="28"/>
      <c r="C154" s="28"/>
      <c r="D154" s="10" t="s">
        <v>61</v>
      </c>
      <c r="F154" s="28"/>
      <c r="G154" s="28"/>
      <c r="I154" s="28"/>
      <c r="M154" s="29" t="s">
        <v>5</v>
      </c>
      <c r="N154" s="38" t="s">
        <v>57</v>
      </c>
      <c r="O154" s="31"/>
      <c r="R154" s="69">
        <f t="shared" ref="R154:BE154" si="20">+IF(R$58&lt;=$O158,R$99*-R155,0)</f>
        <v>0</v>
      </c>
      <c r="S154" s="69">
        <f t="shared" si="20"/>
        <v>0</v>
      </c>
      <c r="T154" s="69">
        <f t="shared" si="20"/>
        <v>0</v>
      </c>
      <c r="U154" s="69">
        <f t="shared" si="20"/>
        <v>0</v>
      </c>
      <c r="V154" s="69">
        <f t="shared" si="20"/>
        <v>0</v>
      </c>
      <c r="W154" s="69">
        <f t="shared" si="20"/>
        <v>0</v>
      </c>
      <c r="X154" s="69">
        <f t="shared" si="20"/>
        <v>0</v>
      </c>
      <c r="Y154" s="69">
        <f t="shared" si="20"/>
        <v>0</v>
      </c>
      <c r="Z154" s="69">
        <f t="shared" si="20"/>
        <v>0</v>
      </c>
      <c r="AA154" s="69">
        <f t="shared" si="20"/>
        <v>0</v>
      </c>
      <c r="AB154" s="69">
        <f t="shared" si="20"/>
        <v>0</v>
      </c>
      <c r="AC154" s="69">
        <f t="shared" si="20"/>
        <v>0</v>
      </c>
      <c r="AD154" s="69">
        <f t="shared" si="20"/>
        <v>0</v>
      </c>
      <c r="AE154" s="69">
        <f t="shared" si="20"/>
        <v>0</v>
      </c>
      <c r="AF154" s="69">
        <f t="shared" si="20"/>
        <v>0</v>
      </c>
      <c r="AG154" s="69">
        <f t="shared" si="20"/>
        <v>0</v>
      </c>
      <c r="AH154" s="69">
        <f t="shared" si="20"/>
        <v>0</v>
      </c>
      <c r="AI154" s="69">
        <f t="shared" si="20"/>
        <v>0</v>
      </c>
      <c r="AJ154" s="69">
        <f t="shared" si="20"/>
        <v>0</v>
      </c>
      <c r="AK154" s="69">
        <f t="shared" si="20"/>
        <v>0</v>
      </c>
      <c r="AL154" s="69">
        <f t="shared" si="20"/>
        <v>0</v>
      </c>
      <c r="AM154" s="69">
        <f t="shared" si="20"/>
        <v>0</v>
      </c>
      <c r="AN154" s="69">
        <f t="shared" si="20"/>
        <v>0</v>
      </c>
      <c r="AO154" s="69">
        <f t="shared" si="20"/>
        <v>0</v>
      </c>
      <c r="AP154" s="69">
        <f t="shared" si="20"/>
        <v>0</v>
      </c>
      <c r="AQ154" s="69">
        <f t="shared" si="20"/>
        <v>0</v>
      </c>
      <c r="AR154" s="69">
        <f t="shared" si="20"/>
        <v>0</v>
      </c>
      <c r="AS154" s="69">
        <f t="shared" si="20"/>
        <v>0</v>
      </c>
      <c r="AT154" s="69">
        <f t="shared" si="20"/>
        <v>0</v>
      </c>
      <c r="AU154" s="69">
        <f t="shared" si="20"/>
        <v>0</v>
      </c>
      <c r="AV154" s="69">
        <f t="shared" si="20"/>
        <v>0</v>
      </c>
      <c r="AW154" s="69">
        <f t="shared" si="20"/>
        <v>0</v>
      </c>
      <c r="AX154" s="69">
        <f t="shared" si="20"/>
        <v>0</v>
      </c>
      <c r="AY154" s="69">
        <f t="shared" si="20"/>
        <v>0</v>
      </c>
      <c r="AZ154" s="69">
        <f t="shared" si="20"/>
        <v>0</v>
      </c>
      <c r="BA154" s="69">
        <f t="shared" si="20"/>
        <v>0</v>
      </c>
      <c r="BB154" s="69">
        <f t="shared" si="20"/>
        <v>0</v>
      </c>
      <c r="BC154" s="69">
        <f t="shared" si="20"/>
        <v>0</v>
      </c>
      <c r="BD154" s="69">
        <f t="shared" si="20"/>
        <v>0</v>
      </c>
      <c r="BE154" s="69">
        <f t="shared" si="20"/>
        <v>0</v>
      </c>
      <c r="BF154" s="31"/>
      <c r="BG154" s="31"/>
      <c r="BH154" s="31"/>
    </row>
    <row r="155" spans="2:60" s="7" customFormat="1" ht="14.25" hidden="1" customHeight="1" outlineLevel="1" x14ac:dyDescent="0.25">
      <c r="B155" s="28"/>
      <c r="C155" s="28"/>
      <c r="D155" s="10"/>
      <c r="E155" s="7" t="s">
        <v>70</v>
      </c>
      <c r="F155" s="28"/>
      <c r="G155" s="28"/>
      <c r="I155" s="28"/>
      <c r="M155" s="29" t="s">
        <v>5</v>
      </c>
      <c r="N155" s="38" t="s">
        <v>44</v>
      </c>
      <c r="O155" s="31"/>
      <c r="R155" s="70">
        <f>+O156</f>
        <v>0</v>
      </c>
      <c r="S155" s="70">
        <f t="shared" ref="S155:BE155" si="21">+R155*(1+$O$157)</f>
        <v>0</v>
      </c>
      <c r="T155" s="70">
        <f t="shared" si="21"/>
        <v>0</v>
      </c>
      <c r="U155" s="70">
        <f t="shared" si="21"/>
        <v>0</v>
      </c>
      <c r="V155" s="70">
        <f t="shared" si="21"/>
        <v>0</v>
      </c>
      <c r="W155" s="70">
        <f t="shared" si="21"/>
        <v>0</v>
      </c>
      <c r="X155" s="70">
        <f t="shared" si="21"/>
        <v>0</v>
      </c>
      <c r="Y155" s="70">
        <f t="shared" si="21"/>
        <v>0</v>
      </c>
      <c r="Z155" s="70">
        <f t="shared" si="21"/>
        <v>0</v>
      </c>
      <c r="AA155" s="70">
        <f t="shared" si="21"/>
        <v>0</v>
      </c>
      <c r="AB155" s="70">
        <f t="shared" si="21"/>
        <v>0</v>
      </c>
      <c r="AC155" s="70">
        <f t="shared" si="21"/>
        <v>0</v>
      </c>
      <c r="AD155" s="70">
        <f t="shared" si="21"/>
        <v>0</v>
      </c>
      <c r="AE155" s="70">
        <f t="shared" si="21"/>
        <v>0</v>
      </c>
      <c r="AF155" s="70">
        <f t="shared" si="21"/>
        <v>0</v>
      </c>
      <c r="AG155" s="70">
        <f t="shared" si="21"/>
        <v>0</v>
      </c>
      <c r="AH155" s="70">
        <f t="shared" si="21"/>
        <v>0</v>
      </c>
      <c r="AI155" s="70">
        <f t="shared" si="21"/>
        <v>0</v>
      </c>
      <c r="AJ155" s="70">
        <f t="shared" si="21"/>
        <v>0</v>
      </c>
      <c r="AK155" s="70">
        <f t="shared" si="21"/>
        <v>0</v>
      </c>
      <c r="AL155" s="70">
        <f t="shared" si="21"/>
        <v>0</v>
      </c>
      <c r="AM155" s="70">
        <f t="shared" si="21"/>
        <v>0</v>
      </c>
      <c r="AN155" s="70">
        <f t="shared" si="21"/>
        <v>0</v>
      </c>
      <c r="AO155" s="70">
        <f t="shared" si="21"/>
        <v>0</v>
      </c>
      <c r="AP155" s="70">
        <f t="shared" si="21"/>
        <v>0</v>
      </c>
      <c r="AQ155" s="70">
        <f t="shared" si="21"/>
        <v>0</v>
      </c>
      <c r="AR155" s="70">
        <f t="shared" si="21"/>
        <v>0</v>
      </c>
      <c r="AS155" s="70">
        <f t="shared" si="21"/>
        <v>0</v>
      </c>
      <c r="AT155" s="70">
        <f t="shared" si="21"/>
        <v>0</v>
      </c>
      <c r="AU155" s="70">
        <f t="shared" si="21"/>
        <v>0</v>
      </c>
      <c r="AV155" s="70">
        <f t="shared" si="21"/>
        <v>0</v>
      </c>
      <c r="AW155" s="70">
        <f t="shared" si="21"/>
        <v>0</v>
      </c>
      <c r="AX155" s="70">
        <f t="shared" si="21"/>
        <v>0</v>
      </c>
      <c r="AY155" s="70">
        <f t="shared" si="21"/>
        <v>0</v>
      </c>
      <c r="AZ155" s="70">
        <f t="shared" si="21"/>
        <v>0</v>
      </c>
      <c r="BA155" s="70">
        <f t="shared" si="21"/>
        <v>0</v>
      </c>
      <c r="BB155" s="70">
        <f t="shared" si="21"/>
        <v>0</v>
      </c>
      <c r="BC155" s="70">
        <f t="shared" si="21"/>
        <v>0</v>
      </c>
      <c r="BD155" s="70">
        <f t="shared" si="21"/>
        <v>0</v>
      </c>
      <c r="BE155" s="70">
        <f t="shared" si="21"/>
        <v>0</v>
      </c>
      <c r="BF155" s="31"/>
      <c r="BG155" s="31"/>
      <c r="BH155" s="31"/>
    </row>
    <row r="156" spans="2:60" s="7" customFormat="1" ht="14.25" hidden="1" customHeight="1" outlineLevel="1" x14ac:dyDescent="0.25">
      <c r="B156" s="28"/>
      <c r="C156" s="28"/>
      <c r="D156" s="10"/>
      <c r="F156" s="28" t="s">
        <v>71</v>
      </c>
      <c r="G156" s="28"/>
      <c r="I156" s="28"/>
      <c r="M156" s="29" t="s">
        <v>7</v>
      </c>
      <c r="N156" s="38" t="s">
        <v>44</v>
      </c>
      <c r="O156" s="134">
        <f>+IF(UserType="Corporation",AK17,0)</f>
        <v>0</v>
      </c>
      <c r="R156" s="39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1"/>
      <c r="BG156" s="31"/>
      <c r="BH156" s="31"/>
    </row>
    <row r="157" spans="2:60" s="7" customFormat="1" ht="14.25" hidden="1" customHeight="1" outlineLevel="1" x14ac:dyDescent="0.25">
      <c r="B157" s="28"/>
      <c r="C157" s="28"/>
      <c r="D157" s="10"/>
      <c r="F157" s="7" t="s">
        <v>65</v>
      </c>
      <c r="G157" s="28"/>
      <c r="I157" s="28"/>
      <c r="M157" s="29" t="s">
        <v>7</v>
      </c>
      <c r="N157" s="38" t="s">
        <v>8</v>
      </c>
      <c r="O157" s="133">
        <f>+IF(UserType="Corporation",AK18,0)</f>
        <v>0</v>
      </c>
      <c r="R157" s="39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1"/>
      <c r="BG157" s="31"/>
      <c r="BH157" s="31"/>
    </row>
    <row r="158" spans="2:60" s="7" customFormat="1" ht="14.25" hidden="1" customHeight="1" outlineLevel="1" x14ac:dyDescent="0.25">
      <c r="B158" s="28"/>
      <c r="C158" s="28"/>
      <c r="D158" s="10"/>
      <c r="E158" s="7" t="s">
        <v>64</v>
      </c>
      <c r="F158" s="28"/>
      <c r="G158" s="28"/>
      <c r="I158" s="28"/>
      <c r="M158" s="29" t="s">
        <v>7</v>
      </c>
      <c r="N158" s="38" t="s">
        <v>28</v>
      </c>
      <c r="O158" s="139">
        <f>+IF(UserType="Corporation",AK19,0)</f>
        <v>0</v>
      </c>
      <c r="R158" s="39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1"/>
      <c r="BG158" s="31"/>
      <c r="BH158" s="31"/>
    </row>
    <row r="159" spans="2:60" s="10" customFormat="1" ht="13.5" hidden="1" outlineLevel="1" thickBot="1" x14ac:dyDescent="0.3">
      <c r="M159" s="38"/>
      <c r="N159" s="38"/>
      <c r="O159" s="42"/>
    </row>
    <row r="160" spans="2:60" s="24" customFormat="1" ht="14.25" hidden="1" customHeight="1" outlineLevel="1" thickTop="1" thickBot="1" x14ac:dyDescent="0.3">
      <c r="B160" s="24" t="s">
        <v>106</v>
      </c>
      <c r="M160" s="25" t="s">
        <v>5</v>
      </c>
      <c r="N160" s="25" t="s">
        <v>57</v>
      </c>
      <c r="R160" s="73">
        <f t="shared" ref="R160:BE160" si="22">+R165+R162</f>
        <v>0</v>
      </c>
      <c r="S160" s="73" t="e">
        <f t="shared" si="22"/>
        <v>#N/A</v>
      </c>
      <c r="T160" s="73" t="e">
        <f t="shared" si="22"/>
        <v>#N/A</v>
      </c>
      <c r="U160" s="73" t="e">
        <f t="shared" si="22"/>
        <v>#N/A</v>
      </c>
      <c r="V160" s="73" t="e">
        <f t="shared" si="22"/>
        <v>#N/A</v>
      </c>
      <c r="W160" s="73" t="e">
        <f t="shared" si="22"/>
        <v>#N/A</v>
      </c>
      <c r="X160" s="73" t="e">
        <f t="shared" si="22"/>
        <v>#N/A</v>
      </c>
      <c r="Y160" s="73" t="e">
        <f t="shared" si="22"/>
        <v>#N/A</v>
      </c>
      <c r="Z160" s="73" t="e">
        <f t="shared" si="22"/>
        <v>#N/A</v>
      </c>
      <c r="AA160" s="73" t="e">
        <f t="shared" si="22"/>
        <v>#N/A</v>
      </c>
      <c r="AB160" s="73" t="e">
        <f t="shared" si="22"/>
        <v>#N/A</v>
      </c>
      <c r="AC160" s="73" t="e">
        <f t="shared" si="22"/>
        <v>#N/A</v>
      </c>
      <c r="AD160" s="73" t="e">
        <f t="shared" si="22"/>
        <v>#N/A</v>
      </c>
      <c r="AE160" s="73" t="e">
        <f t="shared" si="22"/>
        <v>#N/A</v>
      </c>
      <c r="AF160" s="73" t="e">
        <f t="shared" si="22"/>
        <v>#N/A</v>
      </c>
      <c r="AG160" s="73" t="e">
        <f t="shared" si="22"/>
        <v>#N/A</v>
      </c>
      <c r="AH160" s="73" t="e">
        <f t="shared" si="22"/>
        <v>#N/A</v>
      </c>
      <c r="AI160" s="73" t="e">
        <f t="shared" si="22"/>
        <v>#N/A</v>
      </c>
      <c r="AJ160" s="73" t="e">
        <f t="shared" si="22"/>
        <v>#N/A</v>
      </c>
      <c r="AK160" s="73" t="e">
        <f t="shared" si="22"/>
        <v>#N/A</v>
      </c>
      <c r="AL160" s="73" t="e">
        <f t="shared" si="22"/>
        <v>#N/A</v>
      </c>
      <c r="AM160" s="73" t="e">
        <f t="shared" si="22"/>
        <v>#N/A</v>
      </c>
      <c r="AN160" s="73" t="e">
        <f t="shared" si="22"/>
        <v>#N/A</v>
      </c>
      <c r="AO160" s="73" t="e">
        <f t="shared" si="22"/>
        <v>#N/A</v>
      </c>
      <c r="AP160" s="73" t="e">
        <f t="shared" si="22"/>
        <v>#N/A</v>
      </c>
      <c r="AQ160" s="73" t="e">
        <f t="shared" si="22"/>
        <v>#N/A</v>
      </c>
      <c r="AR160" s="73" t="e">
        <f t="shared" si="22"/>
        <v>#N/A</v>
      </c>
      <c r="AS160" s="73" t="e">
        <f t="shared" si="22"/>
        <v>#N/A</v>
      </c>
      <c r="AT160" s="73" t="e">
        <f t="shared" si="22"/>
        <v>#N/A</v>
      </c>
      <c r="AU160" s="73" t="e">
        <f t="shared" si="22"/>
        <v>#N/A</v>
      </c>
      <c r="AV160" s="73" t="e">
        <f t="shared" si="22"/>
        <v>#N/A</v>
      </c>
      <c r="AW160" s="73" t="e">
        <f t="shared" si="22"/>
        <v>#N/A</v>
      </c>
      <c r="AX160" s="73" t="e">
        <f t="shared" si="22"/>
        <v>#N/A</v>
      </c>
      <c r="AY160" s="73" t="e">
        <f t="shared" si="22"/>
        <v>#N/A</v>
      </c>
      <c r="AZ160" s="73" t="e">
        <f t="shared" si="22"/>
        <v>#N/A</v>
      </c>
      <c r="BA160" s="73" t="e">
        <f t="shared" si="22"/>
        <v>#N/A</v>
      </c>
      <c r="BB160" s="73" t="e">
        <f t="shared" si="22"/>
        <v>#N/A</v>
      </c>
      <c r="BC160" s="73" t="e">
        <f t="shared" si="22"/>
        <v>#N/A</v>
      </c>
      <c r="BD160" s="73" t="e">
        <f t="shared" si="22"/>
        <v>#N/A</v>
      </c>
      <c r="BE160" s="73" t="e">
        <f t="shared" si="22"/>
        <v>#N/A</v>
      </c>
    </row>
    <row r="161" spans="1:60" s="13" customFormat="1" ht="14.25" hidden="1" customHeight="1" outlineLevel="1" thickTop="1" x14ac:dyDescent="0.25">
      <c r="M161" s="20"/>
      <c r="N161" s="20"/>
      <c r="R161" s="63"/>
      <c r="S161" s="21"/>
    </row>
    <row r="162" spans="1:60" s="48" customFormat="1" ht="14.25" hidden="1" customHeight="1" outlineLevel="1" x14ac:dyDescent="0.25">
      <c r="B162" s="54"/>
      <c r="C162" s="54" t="s">
        <v>115</v>
      </c>
      <c r="F162" s="55"/>
      <c r="G162" s="55"/>
      <c r="I162" s="55"/>
      <c r="M162" s="57"/>
      <c r="N162" s="57"/>
      <c r="O162" s="58"/>
      <c r="P162" s="59"/>
      <c r="Q162" s="60"/>
      <c r="R162" s="61">
        <f t="shared" ref="R162:BE162" si="23">-R163*TR</f>
        <v>0</v>
      </c>
      <c r="S162" s="61" t="e">
        <f t="shared" si="23"/>
        <v>#N/A</v>
      </c>
      <c r="T162" s="61" t="e">
        <f t="shared" si="23"/>
        <v>#N/A</v>
      </c>
      <c r="U162" s="61" t="e">
        <f t="shared" si="23"/>
        <v>#N/A</v>
      </c>
      <c r="V162" s="61" t="e">
        <f t="shared" si="23"/>
        <v>#N/A</v>
      </c>
      <c r="W162" s="61" t="e">
        <f t="shared" si="23"/>
        <v>#N/A</v>
      </c>
      <c r="X162" s="61" t="e">
        <f t="shared" si="23"/>
        <v>#N/A</v>
      </c>
      <c r="Y162" s="61" t="e">
        <f t="shared" si="23"/>
        <v>#N/A</v>
      </c>
      <c r="Z162" s="61" t="e">
        <f t="shared" si="23"/>
        <v>#N/A</v>
      </c>
      <c r="AA162" s="61" t="e">
        <f t="shared" si="23"/>
        <v>#N/A</v>
      </c>
      <c r="AB162" s="61" t="e">
        <f t="shared" si="23"/>
        <v>#N/A</v>
      </c>
      <c r="AC162" s="61" t="e">
        <f t="shared" si="23"/>
        <v>#N/A</v>
      </c>
      <c r="AD162" s="61" t="e">
        <f t="shared" si="23"/>
        <v>#N/A</v>
      </c>
      <c r="AE162" s="61" t="e">
        <f t="shared" si="23"/>
        <v>#N/A</v>
      </c>
      <c r="AF162" s="61" t="e">
        <f t="shared" si="23"/>
        <v>#N/A</v>
      </c>
      <c r="AG162" s="61" t="e">
        <f t="shared" si="23"/>
        <v>#N/A</v>
      </c>
      <c r="AH162" s="61" t="e">
        <f t="shared" si="23"/>
        <v>#N/A</v>
      </c>
      <c r="AI162" s="61" t="e">
        <f t="shared" si="23"/>
        <v>#N/A</v>
      </c>
      <c r="AJ162" s="61" t="e">
        <f t="shared" si="23"/>
        <v>#N/A</v>
      </c>
      <c r="AK162" s="61" t="e">
        <f t="shared" si="23"/>
        <v>#N/A</v>
      </c>
      <c r="AL162" s="61" t="e">
        <f t="shared" si="23"/>
        <v>#N/A</v>
      </c>
      <c r="AM162" s="61" t="e">
        <f t="shared" si="23"/>
        <v>#N/A</v>
      </c>
      <c r="AN162" s="61" t="e">
        <f t="shared" si="23"/>
        <v>#N/A</v>
      </c>
      <c r="AO162" s="61" t="e">
        <f t="shared" si="23"/>
        <v>#N/A</v>
      </c>
      <c r="AP162" s="61" t="e">
        <f t="shared" si="23"/>
        <v>#N/A</v>
      </c>
      <c r="AQ162" s="61" t="e">
        <f t="shared" si="23"/>
        <v>#N/A</v>
      </c>
      <c r="AR162" s="61" t="e">
        <f t="shared" si="23"/>
        <v>#N/A</v>
      </c>
      <c r="AS162" s="61" t="e">
        <f t="shared" si="23"/>
        <v>#N/A</v>
      </c>
      <c r="AT162" s="61" t="e">
        <f t="shared" si="23"/>
        <v>#N/A</v>
      </c>
      <c r="AU162" s="61" t="e">
        <f t="shared" si="23"/>
        <v>#N/A</v>
      </c>
      <c r="AV162" s="61" t="e">
        <f t="shared" si="23"/>
        <v>#N/A</v>
      </c>
      <c r="AW162" s="61" t="e">
        <f t="shared" si="23"/>
        <v>#N/A</v>
      </c>
      <c r="AX162" s="61" t="e">
        <f t="shared" si="23"/>
        <v>#N/A</v>
      </c>
      <c r="AY162" s="61" t="e">
        <f t="shared" si="23"/>
        <v>#N/A</v>
      </c>
      <c r="AZ162" s="61" t="e">
        <f t="shared" si="23"/>
        <v>#N/A</v>
      </c>
      <c r="BA162" s="61" t="e">
        <f t="shared" si="23"/>
        <v>#N/A</v>
      </c>
      <c r="BB162" s="61" t="e">
        <f t="shared" si="23"/>
        <v>#N/A</v>
      </c>
      <c r="BC162" s="61" t="e">
        <f t="shared" si="23"/>
        <v>#N/A</v>
      </c>
      <c r="BD162" s="61" t="e">
        <f t="shared" si="23"/>
        <v>#N/A</v>
      </c>
      <c r="BE162" s="61" t="e">
        <f t="shared" si="23"/>
        <v>#N/A</v>
      </c>
      <c r="BF162" s="15"/>
      <c r="BG162" s="15"/>
      <c r="BH162" s="15"/>
    </row>
    <row r="163" spans="1:60" s="7" customFormat="1" ht="14.25" hidden="1" customHeight="1" outlineLevel="1" x14ac:dyDescent="0.25">
      <c r="D163" s="7" t="s">
        <v>114</v>
      </c>
      <c r="M163" s="8" t="s">
        <v>5</v>
      </c>
      <c r="N163" s="8" t="s">
        <v>57</v>
      </c>
      <c r="R163" s="91">
        <f t="shared" ref="R163:BE163" si="24">R133+R136+R145</f>
        <v>0</v>
      </c>
      <c r="S163" s="91" t="e">
        <f t="shared" si="24"/>
        <v>#N/A</v>
      </c>
      <c r="T163" s="91" t="e">
        <f t="shared" si="24"/>
        <v>#N/A</v>
      </c>
      <c r="U163" s="91" t="e">
        <f t="shared" si="24"/>
        <v>#N/A</v>
      </c>
      <c r="V163" s="91" t="e">
        <f t="shared" si="24"/>
        <v>#N/A</v>
      </c>
      <c r="W163" s="91" t="e">
        <f t="shared" si="24"/>
        <v>#N/A</v>
      </c>
      <c r="X163" s="91" t="e">
        <f t="shared" si="24"/>
        <v>#N/A</v>
      </c>
      <c r="Y163" s="91" t="e">
        <f t="shared" si="24"/>
        <v>#N/A</v>
      </c>
      <c r="Z163" s="91" t="e">
        <f t="shared" si="24"/>
        <v>#N/A</v>
      </c>
      <c r="AA163" s="91" t="e">
        <f t="shared" si="24"/>
        <v>#N/A</v>
      </c>
      <c r="AB163" s="91" t="e">
        <f t="shared" si="24"/>
        <v>#N/A</v>
      </c>
      <c r="AC163" s="91" t="e">
        <f t="shared" si="24"/>
        <v>#N/A</v>
      </c>
      <c r="AD163" s="91" t="e">
        <f t="shared" si="24"/>
        <v>#N/A</v>
      </c>
      <c r="AE163" s="91" t="e">
        <f t="shared" si="24"/>
        <v>#N/A</v>
      </c>
      <c r="AF163" s="91" t="e">
        <f t="shared" si="24"/>
        <v>#N/A</v>
      </c>
      <c r="AG163" s="91" t="e">
        <f t="shared" si="24"/>
        <v>#N/A</v>
      </c>
      <c r="AH163" s="91" t="e">
        <f t="shared" si="24"/>
        <v>#N/A</v>
      </c>
      <c r="AI163" s="91" t="e">
        <f t="shared" si="24"/>
        <v>#N/A</v>
      </c>
      <c r="AJ163" s="91" t="e">
        <f t="shared" si="24"/>
        <v>#N/A</v>
      </c>
      <c r="AK163" s="91" t="e">
        <f t="shared" si="24"/>
        <v>#N/A</v>
      </c>
      <c r="AL163" s="91" t="e">
        <f t="shared" si="24"/>
        <v>#N/A</v>
      </c>
      <c r="AM163" s="91" t="e">
        <f t="shared" si="24"/>
        <v>#N/A</v>
      </c>
      <c r="AN163" s="91" t="e">
        <f t="shared" si="24"/>
        <v>#N/A</v>
      </c>
      <c r="AO163" s="91" t="e">
        <f t="shared" si="24"/>
        <v>#N/A</v>
      </c>
      <c r="AP163" s="91" t="e">
        <f t="shared" si="24"/>
        <v>#N/A</v>
      </c>
      <c r="AQ163" s="91" t="e">
        <f t="shared" si="24"/>
        <v>#N/A</v>
      </c>
      <c r="AR163" s="91" t="e">
        <f t="shared" si="24"/>
        <v>#N/A</v>
      </c>
      <c r="AS163" s="91" t="e">
        <f t="shared" si="24"/>
        <v>#N/A</v>
      </c>
      <c r="AT163" s="91" t="e">
        <f t="shared" si="24"/>
        <v>#N/A</v>
      </c>
      <c r="AU163" s="91" t="e">
        <f t="shared" si="24"/>
        <v>#N/A</v>
      </c>
      <c r="AV163" s="91" t="e">
        <f t="shared" si="24"/>
        <v>#N/A</v>
      </c>
      <c r="AW163" s="91" t="e">
        <f t="shared" si="24"/>
        <v>#N/A</v>
      </c>
      <c r="AX163" s="91" t="e">
        <f t="shared" si="24"/>
        <v>#N/A</v>
      </c>
      <c r="AY163" s="91" t="e">
        <f t="shared" si="24"/>
        <v>#N/A</v>
      </c>
      <c r="AZ163" s="91" t="e">
        <f t="shared" si="24"/>
        <v>#N/A</v>
      </c>
      <c r="BA163" s="91" t="e">
        <f t="shared" si="24"/>
        <v>#N/A</v>
      </c>
      <c r="BB163" s="91" t="e">
        <f t="shared" si="24"/>
        <v>#N/A</v>
      </c>
      <c r="BC163" s="91" t="e">
        <f t="shared" si="24"/>
        <v>#N/A</v>
      </c>
      <c r="BD163" s="91" t="e">
        <f t="shared" si="24"/>
        <v>#N/A</v>
      </c>
      <c r="BE163" s="91" t="e">
        <f t="shared" si="24"/>
        <v>#N/A</v>
      </c>
    </row>
    <row r="164" spans="1:60" s="13" customFormat="1" ht="14.25" hidden="1" customHeight="1" outlineLevel="1" x14ac:dyDescent="0.25">
      <c r="M164" s="20"/>
      <c r="N164" s="20"/>
      <c r="R164" s="63"/>
      <c r="S164" s="21"/>
    </row>
    <row r="165" spans="1:60" s="48" customFormat="1" ht="14.25" hidden="1" customHeight="1" outlineLevel="1" x14ac:dyDescent="0.25">
      <c r="B165" s="54"/>
      <c r="C165" s="54" t="s">
        <v>34</v>
      </c>
      <c r="F165" s="55"/>
      <c r="G165" s="55"/>
      <c r="I165" s="55"/>
      <c r="M165" s="57"/>
      <c r="N165" s="57"/>
      <c r="O165" s="58"/>
      <c r="P165" s="59"/>
      <c r="Q165" s="60"/>
      <c r="R165" s="61">
        <f t="shared" ref="R165:BE165" si="25">+R169*TR</f>
        <v>0</v>
      </c>
      <c r="S165" s="61">
        <f t="shared" si="25"/>
        <v>0</v>
      </c>
      <c r="T165" s="61">
        <f t="shared" si="25"/>
        <v>0</v>
      </c>
      <c r="U165" s="61">
        <f t="shared" si="25"/>
        <v>0</v>
      </c>
      <c r="V165" s="61">
        <f t="shared" si="25"/>
        <v>0</v>
      </c>
      <c r="W165" s="61">
        <f t="shared" si="25"/>
        <v>0</v>
      </c>
      <c r="X165" s="61">
        <f t="shared" si="25"/>
        <v>0</v>
      </c>
      <c r="Y165" s="61">
        <f t="shared" si="25"/>
        <v>0</v>
      </c>
      <c r="Z165" s="61">
        <f t="shared" si="25"/>
        <v>0</v>
      </c>
      <c r="AA165" s="61">
        <f t="shared" si="25"/>
        <v>0</v>
      </c>
      <c r="AB165" s="61">
        <f t="shared" si="25"/>
        <v>0</v>
      </c>
      <c r="AC165" s="61">
        <f t="shared" si="25"/>
        <v>0</v>
      </c>
      <c r="AD165" s="61">
        <f t="shared" si="25"/>
        <v>0</v>
      </c>
      <c r="AE165" s="61">
        <f t="shared" si="25"/>
        <v>0</v>
      </c>
      <c r="AF165" s="61">
        <f t="shared" si="25"/>
        <v>0</v>
      </c>
      <c r="AG165" s="61">
        <f t="shared" si="25"/>
        <v>0</v>
      </c>
      <c r="AH165" s="61">
        <f t="shared" si="25"/>
        <v>0</v>
      </c>
      <c r="AI165" s="61">
        <f t="shared" si="25"/>
        <v>0</v>
      </c>
      <c r="AJ165" s="61">
        <f t="shared" si="25"/>
        <v>0</v>
      </c>
      <c r="AK165" s="61">
        <f t="shared" si="25"/>
        <v>0</v>
      </c>
      <c r="AL165" s="61">
        <f t="shared" si="25"/>
        <v>0</v>
      </c>
      <c r="AM165" s="61">
        <f t="shared" si="25"/>
        <v>0</v>
      </c>
      <c r="AN165" s="61">
        <f t="shared" si="25"/>
        <v>0</v>
      </c>
      <c r="AO165" s="61">
        <f t="shared" si="25"/>
        <v>0</v>
      </c>
      <c r="AP165" s="61">
        <f t="shared" si="25"/>
        <v>0</v>
      </c>
      <c r="AQ165" s="61">
        <f t="shared" si="25"/>
        <v>0</v>
      </c>
      <c r="AR165" s="61">
        <f t="shared" si="25"/>
        <v>0</v>
      </c>
      <c r="AS165" s="61">
        <f t="shared" si="25"/>
        <v>0</v>
      </c>
      <c r="AT165" s="61">
        <f t="shared" si="25"/>
        <v>0</v>
      </c>
      <c r="AU165" s="61">
        <f t="shared" si="25"/>
        <v>0</v>
      </c>
      <c r="AV165" s="61">
        <f t="shared" si="25"/>
        <v>0</v>
      </c>
      <c r="AW165" s="61">
        <f t="shared" si="25"/>
        <v>0</v>
      </c>
      <c r="AX165" s="61">
        <f t="shared" si="25"/>
        <v>0</v>
      </c>
      <c r="AY165" s="61">
        <f t="shared" si="25"/>
        <v>0</v>
      </c>
      <c r="AZ165" s="61">
        <f t="shared" si="25"/>
        <v>0</v>
      </c>
      <c r="BA165" s="61">
        <f t="shared" si="25"/>
        <v>0</v>
      </c>
      <c r="BB165" s="61">
        <f t="shared" si="25"/>
        <v>0</v>
      </c>
      <c r="BC165" s="61">
        <f t="shared" si="25"/>
        <v>0</v>
      </c>
      <c r="BD165" s="61">
        <f t="shared" si="25"/>
        <v>0</v>
      </c>
      <c r="BE165" s="61">
        <f t="shared" si="25"/>
        <v>0</v>
      </c>
      <c r="BF165" s="15"/>
      <c r="BG165" s="15"/>
      <c r="BH165" s="15"/>
    </row>
    <row r="166" spans="1:60" s="7" customFormat="1" ht="14.25" hidden="1" customHeight="1" outlineLevel="1" x14ac:dyDescent="0.25">
      <c r="B166" s="27"/>
      <c r="D166" s="10" t="s">
        <v>12</v>
      </c>
      <c r="E166" s="10"/>
      <c r="F166" s="10"/>
      <c r="G166" s="10"/>
      <c r="H166" s="10"/>
      <c r="I166" s="10"/>
      <c r="J166" s="10"/>
      <c r="K166" s="10"/>
      <c r="L166" s="10"/>
      <c r="M166" s="38" t="s">
        <v>5</v>
      </c>
      <c r="N166" s="38" t="s">
        <v>13</v>
      </c>
      <c r="O166" s="42" t="str">
        <f>+IF(ROUND($O$121*TR+SUM($R$165:$BE$165),0)=0,"OK","ERROR")</f>
        <v>OK</v>
      </c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19"/>
      <c r="BG166" s="19"/>
      <c r="BH166" s="19"/>
    </row>
    <row r="167" spans="1:60" s="7" customFormat="1" ht="14.25" hidden="1" customHeight="1" outlineLevel="1" x14ac:dyDescent="0.25">
      <c r="B167" s="27"/>
      <c r="D167" s="28" t="s">
        <v>15</v>
      </c>
      <c r="F167" s="28"/>
      <c r="G167" s="28"/>
      <c r="I167" s="28"/>
      <c r="M167" s="29" t="s">
        <v>7</v>
      </c>
      <c r="N167" s="29" t="s">
        <v>14</v>
      </c>
      <c r="O167" s="139">
        <f>+AF15</f>
        <v>0</v>
      </c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19"/>
      <c r="BG167" s="19"/>
      <c r="BH167" s="19"/>
    </row>
    <row r="168" spans="1:60" s="7" customFormat="1" ht="14.25" hidden="1" customHeight="1" outlineLevel="1" x14ac:dyDescent="0.25">
      <c r="B168" s="27"/>
      <c r="D168" s="28" t="s">
        <v>112</v>
      </c>
      <c r="F168" s="28"/>
      <c r="G168" s="28"/>
      <c r="I168" s="28"/>
      <c r="M168" s="29" t="s">
        <v>188</v>
      </c>
      <c r="N168" s="29" t="s">
        <v>13</v>
      </c>
      <c r="O168" s="131" t="s">
        <v>118</v>
      </c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19"/>
      <c r="BG168" s="19"/>
      <c r="BH168" s="19"/>
    </row>
    <row r="169" spans="1:60" s="7" customFormat="1" ht="14.25" hidden="1" customHeight="1" outlineLevel="1" x14ac:dyDescent="0.25">
      <c r="B169" s="27"/>
      <c r="D169" s="28" t="s">
        <v>109</v>
      </c>
      <c r="F169" s="28"/>
      <c r="G169" s="28"/>
      <c r="I169" s="28"/>
      <c r="M169" s="29" t="s">
        <v>5</v>
      </c>
      <c r="N169" s="29" t="s">
        <v>57</v>
      </c>
      <c r="R169" s="35">
        <f t="shared" ref="R169:BE169" si="26">+IF(R$58&lt;=$O$167,-$O$121/$O$167,0)</f>
        <v>0</v>
      </c>
      <c r="S169" s="35">
        <f t="shared" si="26"/>
        <v>0</v>
      </c>
      <c r="T169" s="35">
        <f t="shared" si="26"/>
        <v>0</v>
      </c>
      <c r="U169" s="35">
        <f t="shared" si="26"/>
        <v>0</v>
      </c>
      <c r="V169" s="35">
        <f t="shared" si="26"/>
        <v>0</v>
      </c>
      <c r="W169" s="35">
        <f t="shared" si="26"/>
        <v>0</v>
      </c>
      <c r="X169" s="35">
        <f t="shared" si="26"/>
        <v>0</v>
      </c>
      <c r="Y169" s="35">
        <f t="shared" si="26"/>
        <v>0</v>
      </c>
      <c r="Z169" s="35">
        <f t="shared" si="26"/>
        <v>0</v>
      </c>
      <c r="AA169" s="35">
        <f t="shared" si="26"/>
        <v>0</v>
      </c>
      <c r="AB169" s="35">
        <f t="shared" si="26"/>
        <v>0</v>
      </c>
      <c r="AC169" s="35">
        <f t="shared" si="26"/>
        <v>0</v>
      </c>
      <c r="AD169" s="35">
        <f t="shared" si="26"/>
        <v>0</v>
      </c>
      <c r="AE169" s="35">
        <f t="shared" si="26"/>
        <v>0</v>
      </c>
      <c r="AF169" s="35">
        <f t="shared" si="26"/>
        <v>0</v>
      </c>
      <c r="AG169" s="35">
        <f t="shared" si="26"/>
        <v>0</v>
      </c>
      <c r="AH169" s="35">
        <f t="shared" si="26"/>
        <v>0</v>
      </c>
      <c r="AI169" s="35">
        <f t="shared" si="26"/>
        <v>0</v>
      </c>
      <c r="AJ169" s="35">
        <f t="shared" si="26"/>
        <v>0</v>
      </c>
      <c r="AK169" s="35">
        <f t="shared" si="26"/>
        <v>0</v>
      </c>
      <c r="AL169" s="35">
        <f t="shared" si="26"/>
        <v>0</v>
      </c>
      <c r="AM169" s="35">
        <f t="shared" si="26"/>
        <v>0</v>
      </c>
      <c r="AN169" s="35">
        <f t="shared" si="26"/>
        <v>0</v>
      </c>
      <c r="AO169" s="35">
        <f t="shared" si="26"/>
        <v>0</v>
      </c>
      <c r="AP169" s="35">
        <f t="shared" si="26"/>
        <v>0</v>
      </c>
      <c r="AQ169" s="35">
        <f t="shared" si="26"/>
        <v>0</v>
      </c>
      <c r="AR169" s="35">
        <f t="shared" si="26"/>
        <v>0</v>
      </c>
      <c r="AS169" s="35">
        <f t="shared" si="26"/>
        <v>0</v>
      </c>
      <c r="AT169" s="35">
        <f t="shared" si="26"/>
        <v>0</v>
      </c>
      <c r="AU169" s="35">
        <f t="shared" si="26"/>
        <v>0</v>
      </c>
      <c r="AV169" s="35">
        <f t="shared" si="26"/>
        <v>0</v>
      </c>
      <c r="AW169" s="35">
        <f t="shared" si="26"/>
        <v>0</v>
      </c>
      <c r="AX169" s="35">
        <f t="shared" si="26"/>
        <v>0</v>
      </c>
      <c r="AY169" s="35">
        <f t="shared" si="26"/>
        <v>0</v>
      </c>
      <c r="AZ169" s="35">
        <f t="shared" si="26"/>
        <v>0</v>
      </c>
      <c r="BA169" s="35">
        <f t="shared" si="26"/>
        <v>0</v>
      </c>
      <c r="BB169" s="35">
        <f t="shared" si="26"/>
        <v>0</v>
      </c>
      <c r="BC169" s="35">
        <f t="shared" si="26"/>
        <v>0</v>
      </c>
      <c r="BD169" s="35">
        <f t="shared" si="26"/>
        <v>0</v>
      </c>
      <c r="BE169" s="35">
        <f t="shared" si="26"/>
        <v>0</v>
      </c>
      <c r="BF169" s="19"/>
      <c r="BG169" s="19"/>
      <c r="BH169" s="19"/>
    </row>
    <row r="170" spans="1:60" s="7" customFormat="1" ht="13.5" hidden="1" outlineLevel="1" thickBot="1" x14ac:dyDescent="0.3">
      <c r="B170" s="43"/>
      <c r="C170" s="43"/>
      <c r="E170" s="43"/>
      <c r="F170" s="43"/>
      <c r="G170" s="43"/>
      <c r="I170" s="43"/>
      <c r="M170" s="29"/>
      <c r="N170" s="29"/>
      <c r="AK170" s="44"/>
      <c r="BF170" s="19"/>
      <c r="BG170" s="19"/>
      <c r="BH170" s="19"/>
    </row>
    <row r="171" spans="1:60" s="24" customFormat="1" ht="14.25" hidden="1" customHeight="1" outlineLevel="1" thickTop="1" thickBot="1" x14ac:dyDescent="0.3">
      <c r="B171" s="24" t="s">
        <v>72</v>
      </c>
      <c r="M171" s="25" t="s">
        <v>5</v>
      </c>
      <c r="N171" s="25" t="s">
        <v>23</v>
      </c>
      <c r="R171" s="73">
        <f t="shared" ref="R171:BE171" ca="1" si="27">+IF(R58=EconLT,SUM(OFFSET(S172,,,,TechLT-EconLT)),0)</f>
        <v>0</v>
      </c>
      <c r="S171" s="73">
        <f t="shared" ca="1" si="27"/>
        <v>0</v>
      </c>
      <c r="T171" s="73">
        <f t="shared" ca="1" si="27"/>
        <v>0</v>
      </c>
      <c r="U171" s="73">
        <f t="shared" ca="1" si="27"/>
        <v>0</v>
      </c>
      <c r="V171" s="73">
        <f t="shared" ca="1" si="27"/>
        <v>0</v>
      </c>
      <c r="W171" s="73">
        <f t="shared" ca="1" si="27"/>
        <v>0</v>
      </c>
      <c r="X171" s="73">
        <f t="shared" ca="1" si="27"/>
        <v>0</v>
      </c>
      <c r="Y171" s="73">
        <f t="shared" ca="1" si="27"/>
        <v>0</v>
      </c>
      <c r="Z171" s="73">
        <f t="shared" ca="1" si="27"/>
        <v>0</v>
      </c>
      <c r="AA171" s="73">
        <f t="shared" ca="1" si="27"/>
        <v>0</v>
      </c>
      <c r="AB171" s="73">
        <f t="shared" ca="1" si="27"/>
        <v>0</v>
      </c>
      <c r="AC171" s="73">
        <f t="shared" ca="1" si="27"/>
        <v>0</v>
      </c>
      <c r="AD171" s="73">
        <f t="shared" ca="1" si="27"/>
        <v>0</v>
      </c>
      <c r="AE171" s="73">
        <f t="shared" ca="1" si="27"/>
        <v>0</v>
      </c>
      <c r="AF171" s="73">
        <f t="shared" ca="1" si="27"/>
        <v>0</v>
      </c>
      <c r="AG171" s="73">
        <f t="shared" ca="1" si="27"/>
        <v>0</v>
      </c>
      <c r="AH171" s="73">
        <f t="shared" ca="1" si="27"/>
        <v>0</v>
      </c>
      <c r="AI171" s="73">
        <f t="shared" ca="1" si="27"/>
        <v>0</v>
      </c>
      <c r="AJ171" s="73">
        <f t="shared" ca="1" si="27"/>
        <v>0</v>
      </c>
      <c r="AK171" s="73" t="e">
        <f t="shared" ca="1" si="27"/>
        <v>#REF!</v>
      </c>
      <c r="AL171" s="73">
        <f t="shared" ca="1" si="27"/>
        <v>0</v>
      </c>
      <c r="AM171" s="73">
        <f t="shared" ca="1" si="27"/>
        <v>0</v>
      </c>
      <c r="AN171" s="73">
        <f t="shared" ca="1" si="27"/>
        <v>0</v>
      </c>
      <c r="AO171" s="73">
        <f t="shared" ca="1" si="27"/>
        <v>0</v>
      </c>
      <c r="AP171" s="73">
        <f t="shared" ca="1" si="27"/>
        <v>0</v>
      </c>
      <c r="AQ171" s="73">
        <f t="shared" ca="1" si="27"/>
        <v>0</v>
      </c>
      <c r="AR171" s="73">
        <f t="shared" ca="1" si="27"/>
        <v>0</v>
      </c>
      <c r="AS171" s="73">
        <f t="shared" ca="1" si="27"/>
        <v>0</v>
      </c>
      <c r="AT171" s="73">
        <f t="shared" ca="1" si="27"/>
        <v>0</v>
      </c>
      <c r="AU171" s="73">
        <f t="shared" ca="1" si="27"/>
        <v>0</v>
      </c>
      <c r="AV171" s="73">
        <f t="shared" ca="1" si="27"/>
        <v>0</v>
      </c>
      <c r="AW171" s="73">
        <f t="shared" ca="1" si="27"/>
        <v>0</v>
      </c>
      <c r="AX171" s="73">
        <f t="shared" ca="1" si="27"/>
        <v>0</v>
      </c>
      <c r="AY171" s="73">
        <f t="shared" ca="1" si="27"/>
        <v>0</v>
      </c>
      <c r="AZ171" s="73">
        <f t="shared" ca="1" si="27"/>
        <v>0</v>
      </c>
      <c r="BA171" s="73">
        <f t="shared" ca="1" si="27"/>
        <v>0</v>
      </c>
      <c r="BB171" s="73">
        <f t="shared" ca="1" si="27"/>
        <v>0</v>
      </c>
      <c r="BC171" s="73">
        <f t="shared" ca="1" si="27"/>
        <v>0</v>
      </c>
      <c r="BD171" s="73">
        <f t="shared" ca="1" si="27"/>
        <v>0</v>
      </c>
      <c r="BE171" s="73">
        <f t="shared" ca="1" si="27"/>
        <v>0</v>
      </c>
    </row>
    <row r="172" spans="1:60" s="13" customFormat="1" ht="14.25" hidden="1" customHeight="1" outlineLevel="1" thickTop="1" x14ac:dyDescent="0.25">
      <c r="C172" s="7" t="s">
        <v>314</v>
      </c>
      <c r="D172" s="7"/>
      <c r="M172" s="8" t="s">
        <v>5</v>
      </c>
      <c r="N172" s="38" t="s">
        <v>57</v>
      </c>
      <c r="R172" s="35">
        <f t="shared" ref="R172:BE172" si="28">+R173/(1+DRate)^(R58-EconLT)</f>
        <v>0</v>
      </c>
      <c r="S172" s="35">
        <f t="shared" si="28"/>
        <v>0</v>
      </c>
      <c r="T172" s="35">
        <f t="shared" si="28"/>
        <v>0</v>
      </c>
      <c r="U172" s="35">
        <f t="shared" si="28"/>
        <v>0</v>
      </c>
      <c r="V172" s="35">
        <f t="shared" si="28"/>
        <v>0</v>
      </c>
      <c r="W172" s="35">
        <f t="shared" si="28"/>
        <v>0</v>
      </c>
      <c r="X172" s="35">
        <f t="shared" si="28"/>
        <v>0</v>
      </c>
      <c r="Y172" s="35">
        <f t="shared" si="28"/>
        <v>0</v>
      </c>
      <c r="Z172" s="35">
        <f t="shared" si="28"/>
        <v>0</v>
      </c>
      <c r="AA172" s="35">
        <f t="shared" si="28"/>
        <v>0</v>
      </c>
      <c r="AB172" s="35">
        <f t="shared" si="28"/>
        <v>0</v>
      </c>
      <c r="AC172" s="35">
        <f t="shared" si="28"/>
        <v>0</v>
      </c>
      <c r="AD172" s="35">
        <f t="shared" si="28"/>
        <v>0</v>
      </c>
      <c r="AE172" s="35">
        <f t="shared" si="28"/>
        <v>0</v>
      </c>
      <c r="AF172" s="35">
        <f t="shared" si="28"/>
        <v>0</v>
      </c>
      <c r="AG172" s="35">
        <f t="shared" si="28"/>
        <v>0</v>
      </c>
      <c r="AH172" s="35">
        <f t="shared" si="28"/>
        <v>0</v>
      </c>
      <c r="AI172" s="35">
        <f t="shared" si="28"/>
        <v>0</v>
      </c>
      <c r="AJ172" s="35">
        <f t="shared" si="28"/>
        <v>0</v>
      </c>
      <c r="AK172" s="35">
        <f t="shared" si="28"/>
        <v>0</v>
      </c>
      <c r="AL172" s="35">
        <f t="shared" si="28"/>
        <v>0</v>
      </c>
      <c r="AM172" s="35">
        <f t="shared" si="28"/>
        <v>0</v>
      </c>
      <c r="AN172" s="35">
        <f t="shared" si="28"/>
        <v>0</v>
      </c>
      <c r="AO172" s="35">
        <f t="shared" si="28"/>
        <v>0</v>
      </c>
      <c r="AP172" s="35">
        <f t="shared" si="28"/>
        <v>0</v>
      </c>
      <c r="AQ172" s="35">
        <f t="shared" si="28"/>
        <v>0</v>
      </c>
      <c r="AR172" s="35">
        <f t="shared" si="28"/>
        <v>0</v>
      </c>
      <c r="AS172" s="35">
        <f t="shared" si="28"/>
        <v>0</v>
      </c>
      <c r="AT172" s="35">
        <f t="shared" si="28"/>
        <v>0</v>
      </c>
      <c r="AU172" s="35">
        <f t="shared" si="28"/>
        <v>0</v>
      </c>
      <c r="AV172" s="35">
        <f t="shared" si="28"/>
        <v>0</v>
      </c>
      <c r="AW172" s="35">
        <f t="shared" si="28"/>
        <v>0</v>
      </c>
      <c r="AX172" s="35">
        <f t="shared" si="28"/>
        <v>0</v>
      </c>
      <c r="AY172" s="35">
        <f t="shared" si="28"/>
        <v>0</v>
      </c>
      <c r="AZ172" s="35">
        <f t="shared" si="28"/>
        <v>0</v>
      </c>
      <c r="BA172" s="35">
        <f t="shared" si="28"/>
        <v>0</v>
      </c>
      <c r="BB172" s="35">
        <f t="shared" si="28"/>
        <v>0</v>
      </c>
      <c r="BC172" s="35">
        <f t="shared" si="28"/>
        <v>0</v>
      </c>
      <c r="BD172" s="35">
        <f t="shared" si="28"/>
        <v>0</v>
      </c>
      <c r="BE172" s="35">
        <f t="shared" si="28"/>
        <v>0</v>
      </c>
    </row>
    <row r="173" spans="1:60" s="13" customFormat="1" ht="14.25" hidden="1" customHeight="1" outlineLevel="1" x14ac:dyDescent="0.25">
      <c r="D173" s="7" t="s">
        <v>404</v>
      </c>
      <c r="F173" s="7"/>
      <c r="G173" s="7"/>
      <c r="H173" s="7"/>
      <c r="I173" s="7"/>
      <c r="J173" s="7"/>
      <c r="K173" s="7"/>
      <c r="L173" s="7"/>
      <c r="M173" s="8" t="s">
        <v>5</v>
      </c>
      <c r="N173" s="38" t="s">
        <v>57</v>
      </c>
      <c r="R173" s="35">
        <f t="shared" ref="R173:BE173" si="29">+IF(AND(R58&gt;EconLT,R58&lt;=TechLT),SUM(R160,R131,R118)*$O$106-SUM(R185,R195),0)</f>
        <v>0</v>
      </c>
      <c r="S173" s="35">
        <f t="shared" si="29"/>
        <v>0</v>
      </c>
      <c r="T173" s="35">
        <f t="shared" si="29"/>
        <v>0</v>
      </c>
      <c r="U173" s="35">
        <f t="shared" si="29"/>
        <v>0</v>
      </c>
      <c r="V173" s="35">
        <f t="shared" si="29"/>
        <v>0</v>
      </c>
      <c r="W173" s="35">
        <f t="shared" si="29"/>
        <v>0</v>
      </c>
      <c r="X173" s="35">
        <f t="shared" si="29"/>
        <v>0</v>
      </c>
      <c r="Y173" s="35">
        <f t="shared" si="29"/>
        <v>0</v>
      </c>
      <c r="Z173" s="35">
        <f t="shared" si="29"/>
        <v>0</v>
      </c>
      <c r="AA173" s="35">
        <f t="shared" si="29"/>
        <v>0</v>
      </c>
      <c r="AB173" s="35">
        <f t="shared" si="29"/>
        <v>0</v>
      </c>
      <c r="AC173" s="35">
        <f t="shared" si="29"/>
        <v>0</v>
      </c>
      <c r="AD173" s="35">
        <f t="shared" si="29"/>
        <v>0</v>
      </c>
      <c r="AE173" s="35">
        <f t="shared" si="29"/>
        <v>0</v>
      </c>
      <c r="AF173" s="35">
        <f t="shared" si="29"/>
        <v>0</v>
      </c>
      <c r="AG173" s="35">
        <f t="shared" si="29"/>
        <v>0</v>
      </c>
      <c r="AH173" s="35">
        <f t="shared" si="29"/>
        <v>0</v>
      </c>
      <c r="AI173" s="35">
        <f t="shared" si="29"/>
        <v>0</v>
      </c>
      <c r="AJ173" s="35">
        <f t="shared" si="29"/>
        <v>0</v>
      </c>
      <c r="AK173" s="35">
        <f t="shared" si="29"/>
        <v>0</v>
      </c>
      <c r="AL173" s="35">
        <f t="shared" si="29"/>
        <v>0</v>
      </c>
      <c r="AM173" s="35">
        <f t="shared" si="29"/>
        <v>0</v>
      </c>
      <c r="AN173" s="35">
        <f t="shared" si="29"/>
        <v>0</v>
      </c>
      <c r="AO173" s="35">
        <f t="shared" si="29"/>
        <v>0</v>
      </c>
      <c r="AP173" s="35">
        <f t="shared" si="29"/>
        <v>0</v>
      </c>
      <c r="AQ173" s="35">
        <f t="shared" si="29"/>
        <v>0</v>
      </c>
      <c r="AR173" s="35">
        <f t="shared" si="29"/>
        <v>0</v>
      </c>
      <c r="AS173" s="35">
        <f t="shared" si="29"/>
        <v>0</v>
      </c>
      <c r="AT173" s="35">
        <f t="shared" si="29"/>
        <v>0</v>
      </c>
      <c r="AU173" s="35">
        <f t="shared" si="29"/>
        <v>0</v>
      </c>
      <c r="AV173" s="35">
        <f t="shared" si="29"/>
        <v>0</v>
      </c>
      <c r="AW173" s="35">
        <f t="shared" si="29"/>
        <v>0</v>
      </c>
      <c r="AX173" s="35">
        <f t="shared" si="29"/>
        <v>0</v>
      </c>
      <c r="AY173" s="35">
        <f t="shared" si="29"/>
        <v>0</v>
      </c>
      <c r="AZ173" s="35">
        <f t="shared" si="29"/>
        <v>0</v>
      </c>
      <c r="BA173" s="35">
        <f t="shared" si="29"/>
        <v>0</v>
      </c>
      <c r="BB173" s="35">
        <f t="shared" si="29"/>
        <v>0</v>
      </c>
      <c r="BC173" s="35">
        <f t="shared" si="29"/>
        <v>0</v>
      </c>
      <c r="BD173" s="35">
        <f t="shared" si="29"/>
        <v>0</v>
      </c>
      <c r="BE173" s="35">
        <f t="shared" si="29"/>
        <v>0</v>
      </c>
    </row>
    <row r="174" spans="1:60" s="13" customFormat="1" ht="14.25" hidden="1" customHeight="1" collapsed="1" x14ac:dyDescent="0.25">
      <c r="M174" s="20"/>
      <c r="N174" s="20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</row>
    <row r="175" spans="1:60" s="1" customFormat="1" hidden="1" outlineLevel="1" x14ac:dyDescent="0.2">
      <c r="A175" s="3" t="s">
        <v>95</v>
      </c>
      <c r="B175" s="3"/>
      <c r="C175" s="3"/>
    </row>
    <row r="176" spans="1:60" ht="13.5" hidden="1" outlineLevel="1" thickBot="1" x14ac:dyDescent="0.25"/>
    <row r="177" spans="2:60" s="24" customFormat="1" ht="14.25" hidden="1" customHeight="1" outlineLevel="1" thickTop="1" thickBot="1" x14ac:dyDescent="0.3">
      <c r="B177" s="24" t="s">
        <v>73</v>
      </c>
      <c r="M177" s="25"/>
      <c r="N177" s="25"/>
      <c r="O177" s="50"/>
      <c r="R177" s="51"/>
      <c r="S177" s="26"/>
    </row>
    <row r="178" spans="2:60" s="10" customFormat="1" ht="14.25" hidden="1" customHeight="1" outlineLevel="1" thickTop="1" x14ac:dyDescent="0.2">
      <c r="B178" s="27"/>
      <c r="C178" s="47" t="s">
        <v>74</v>
      </c>
      <c r="E178" s="47"/>
      <c r="F178" s="47"/>
      <c r="G178" s="47"/>
      <c r="H178" s="7"/>
      <c r="I178" s="7"/>
      <c r="J178" s="7"/>
      <c r="K178" s="7"/>
      <c r="M178" s="29" t="s">
        <v>7</v>
      </c>
      <c r="N178" s="8" t="s">
        <v>13</v>
      </c>
      <c r="O178" s="140" t="str">
        <f>+T9</f>
        <v>Select</v>
      </c>
      <c r="P178" s="19"/>
      <c r="S178" s="46"/>
    </row>
    <row r="179" spans="2:60" s="10" customFormat="1" ht="14.25" hidden="1" customHeight="1" outlineLevel="1" x14ac:dyDescent="0.25">
      <c r="B179" s="27"/>
      <c r="C179" s="7" t="s">
        <v>24</v>
      </c>
      <c r="E179" s="7"/>
      <c r="F179" s="7"/>
      <c r="G179" s="7"/>
      <c r="H179" s="7"/>
      <c r="I179" s="7"/>
      <c r="J179" s="7"/>
      <c r="K179" s="7"/>
      <c r="M179" s="29" t="s">
        <v>7</v>
      </c>
      <c r="N179" s="8" t="s">
        <v>25</v>
      </c>
      <c r="O179" s="140">
        <f>+T12</f>
        <v>0</v>
      </c>
      <c r="P179" s="19"/>
      <c r="S179" s="46"/>
    </row>
    <row r="180" spans="2:60" s="10" customFormat="1" ht="14.25" hidden="1" customHeight="1" outlineLevel="1" x14ac:dyDescent="0.2">
      <c r="B180" s="27"/>
      <c r="C180" s="47" t="s">
        <v>75</v>
      </c>
      <c r="E180" s="47"/>
      <c r="F180" s="47"/>
      <c r="G180" s="47"/>
      <c r="H180" s="7"/>
      <c r="I180" s="7"/>
      <c r="J180" s="7"/>
      <c r="K180" s="7"/>
      <c r="M180" s="29" t="s">
        <v>7</v>
      </c>
      <c r="N180" s="8" t="s">
        <v>8</v>
      </c>
      <c r="O180" s="141">
        <f>+T13</f>
        <v>0</v>
      </c>
      <c r="P180" s="19"/>
      <c r="S180" s="46"/>
    </row>
    <row r="181" spans="2:60" s="10" customFormat="1" ht="14.25" hidden="1" customHeight="1" outlineLevel="1" x14ac:dyDescent="0.2">
      <c r="B181" s="27"/>
      <c r="C181" s="47" t="s">
        <v>31</v>
      </c>
      <c r="E181" s="47"/>
      <c r="F181" s="47"/>
      <c r="G181" s="47"/>
      <c r="H181" s="7"/>
      <c r="I181" s="7"/>
      <c r="J181" s="7"/>
      <c r="K181" s="7"/>
      <c r="M181" s="9" t="s">
        <v>36</v>
      </c>
      <c r="N181" s="11" t="s">
        <v>8</v>
      </c>
      <c r="O181" s="89">
        <v>0</v>
      </c>
      <c r="P181" s="19"/>
      <c r="S181" s="46"/>
    </row>
    <row r="182" spans="2:60" s="10" customFormat="1" ht="14.25" hidden="1" customHeight="1" outlineLevel="1" thickBot="1" x14ac:dyDescent="0.25">
      <c r="B182" s="27"/>
      <c r="C182" s="47"/>
      <c r="E182" s="47"/>
      <c r="F182" s="47"/>
      <c r="G182" s="47"/>
      <c r="H182" s="7"/>
      <c r="I182" s="7"/>
      <c r="J182" s="7"/>
      <c r="K182" s="7"/>
      <c r="M182" s="9"/>
      <c r="N182" s="11"/>
      <c r="O182" s="19"/>
      <c r="P182" s="19"/>
      <c r="S182" s="46"/>
    </row>
    <row r="183" spans="2:60" s="24" customFormat="1" ht="14.25" hidden="1" customHeight="1" outlineLevel="1" thickTop="1" thickBot="1" x14ac:dyDescent="0.3">
      <c r="B183" s="24" t="s">
        <v>4</v>
      </c>
      <c r="M183" s="25" t="s">
        <v>92</v>
      </c>
      <c r="N183" s="25" t="s">
        <v>58</v>
      </c>
      <c r="R183" s="62">
        <f t="shared" ref="R183:BE183" si="30">+R104</f>
        <v>0</v>
      </c>
      <c r="S183" s="62">
        <f t="shared" si="30"/>
        <v>0</v>
      </c>
      <c r="T183" s="62">
        <f t="shared" si="30"/>
        <v>0</v>
      </c>
      <c r="U183" s="62">
        <f t="shared" si="30"/>
        <v>0</v>
      </c>
      <c r="V183" s="62">
        <f t="shared" si="30"/>
        <v>0</v>
      </c>
      <c r="W183" s="62">
        <f t="shared" si="30"/>
        <v>0</v>
      </c>
      <c r="X183" s="62">
        <f t="shared" si="30"/>
        <v>0</v>
      </c>
      <c r="Y183" s="62">
        <f t="shared" si="30"/>
        <v>0</v>
      </c>
      <c r="Z183" s="62">
        <f t="shared" si="30"/>
        <v>0</v>
      </c>
      <c r="AA183" s="62">
        <f t="shared" si="30"/>
        <v>0</v>
      </c>
      <c r="AB183" s="62">
        <f t="shared" si="30"/>
        <v>0</v>
      </c>
      <c r="AC183" s="62">
        <f t="shared" si="30"/>
        <v>0</v>
      </c>
      <c r="AD183" s="62">
        <f t="shared" si="30"/>
        <v>0</v>
      </c>
      <c r="AE183" s="62">
        <f t="shared" si="30"/>
        <v>0</v>
      </c>
      <c r="AF183" s="62">
        <f t="shared" si="30"/>
        <v>0</v>
      </c>
      <c r="AG183" s="62">
        <f t="shared" si="30"/>
        <v>0</v>
      </c>
      <c r="AH183" s="62">
        <f t="shared" si="30"/>
        <v>0</v>
      </c>
      <c r="AI183" s="62">
        <f t="shared" si="30"/>
        <v>0</v>
      </c>
      <c r="AJ183" s="62">
        <f t="shared" si="30"/>
        <v>0</v>
      </c>
      <c r="AK183" s="62">
        <f t="shared" si="30"/>
        <v>0</v>
      </c>
      <c r="AL183" s="62">
        <f t="shared" si="30"/>
        <v>0</v>
      </c>
      <c r="AM183" s="62">
        <f t="shared" si="30"/>
        <v>0</v>
      </c>
      <c r="AN183" s="62">
        <f t="shared" si="30"/>
        <v>0</v>
      </c>
      <c r="AO183" s="62">
        <f t="shared" si="30"/>
        <v>0</v>
      </c>
      <c r="AP183" s="62">
        <f t="shared" si="30"/>
        <v>0</v>
      </c>
      <c r="AQ183" s="62">
        <f t="shared" si="30"/>
        <v>0</v>
      </c>
      <c r="AR183" s="62">
        <f t="shared" si="30"/>
        <v>0</v>
      </c>
      <c r="AS183" s="62">
        <f t="shared" si="30"/>
        <v>0</v>
      </c>
      <c r="AT183" s="62">
        <f t="shared" si="30"/>
        <v>0</v>
      </c>
      <c r="AU183" s="62">
        <f t="shared" si="30"/>
        <v>0</v>
      </c>
      <c r="AV183" s="62">
        <f t="shared" si="30"/>
        <v>0</v>
      </c>
      <c r="AW183" s="62">
        <f t="shared" si="30"/>
        <v>0</v>
      </c>
      <c r="AX183" s="62">
        <f t="shared" si="30"/>
        <v>0</v>
      </c>
      <c r="AY183" s="62">
        <f t="shared" si="30"/>
        <v>0</v>
      </c>
      <c r="AZ183" s="62">
        <f t="shared" si="30"/>
        <v>0</v>
      </c>
      <c r="BA183" s="62">
        <f t="shared" si="30"/>
        <v>0</v>
      </c>
      <c r="BB183" s="62">
        <f t="shared" si="30"/>
        <v>0</v>
      </c>
      <c r="BC183" s="62">
        <f t="shared" si="30"/>
        <v>0</v>
      </c>
      <c r="BD183" s="62">
        <f t="shared" si="30"/>
        <v>0</v>
      </c>
      <c r="BE183" s="62">
        <f t="shared" si="30"/>
        <v>0</v>
      </c>
    </row>
    <row r="184" spans="2:60" ht="14.25" hidden="1" outlineLevel="1" thickTop="1" thickBot="1" x14ac:dyDescent="0.25"/>
    <row r="185" spans="2:60" s="24" customFormat="1" ht="14.25" hidden="1" customHeight="1" outlineLevel="1" thickTop="1" thickBot="1" x14ac:dyDescent="0.3">
      <c r="B185" s="24" t="s">
        <v>33</v>
      </c>
      <c r="M185" s="25" t="s">
        <v>5</v>
      </c>
      <c r="N185" s="25" t="s">
        <v>57</v>
      </c>
      <c r="R185" s="62">
        <f t="shared" ref="R185:BE185" si="31">+R187+R191</f>
        <v>0</v>
      </c>
      <c r="S185" s="62" t="e">
        <f t="shared" si="31"/>
        <v>#N/A</v>
      </c>
      <c r="T185" s="62" t="e">
        <f t="shared" si="31"/>
        <v>#N/A</v>
      </c>
      <c r="U185" s="62" t="e">
        <f t="shared" si="31"/>
        <v>#N/A</v>
      </c>
      <c r="V185" s="62" t="e">
        <f t="shared" si="31"/>
        <v>#N/A</v>
      </c>
      <c r="W185" s="62" t="e">
        <f t="shared" si="31"/>
        <v>#N/A</v>
      </c>
      <c r="X185" s="62" t="e">
        <f t="shared" si="31"/>
        <v>#N/A</v>
      </c>
      <c r="Y185" s="62" t="e">
        <f t="shared" si="31"/>
        <v>#N/A</v>
      </c>
      <c r="Z185" s="62" t="e">
        <f t="shared" si="31"/>
        <v>#N/A</v>
      </c>
      <c r="AA185" s="62" t="e">
        <f t="shared" si="31"/>
        <v>#N/A</v>
      </c>
      <c r="AB185" s="62" t="e">
        <f t="shared" si="31"/>
        <v>#N/A</v>
      </c>
      <c r="AC185" s="62" t="e">
        <f t="shared" si="31"/>
        <v>#N/A</v>
      </c>
      <c r="AD185" s="62" t="e">
        <f t="shared" si="31"/>
        <v>#N/A</v>
      </c>
      <c r="AE185" s="62" t="e">
        <f t="shared" si="31"/>
        <v>#N/A</v>
      </c>
      <c r="AF185" s="62" t="e">
        <f t="shared" si="31"/>
        <v>#N/A</v>
      </c>
      <c r="AG185" s="62" t="e">
        <f t="shared" si="31"/>
        <v>#N/A</v>
      </c>
      <c r="AH185" s="62" t="e">
        <f t="shared" si="31"/>
        <v>#N/A</v>
      </c>
      <c r="AI185" s="62" t="e">
        <f t="shared" si="31"/>
        <v>#N/A</v>
      </c>
      <c r="AJ185" s="62" t="e">
        <f t="shared" si="31"/>
        <v>#N/A</v>
      </c>
      <c r="AK185" s="51" t="e">
        <f t="shared" si="31"/>
        <v>#N/A</v>
      </c>
      <c r="AL185" s="62" t="e">
        <f t="shared" si="31"/>
        <v>#N/A</v>
      </c>
      <c r="AM185" s="62" t="e">
        <f t="shared" si="31"/>
        <v>#N/A</v>
      </c>
      <c r="AN185" s="62" t="e">
        <f t="shared" si="31"/>
        <v>#N/A</v>
      </c>
      <c r="AO185" s="62" t="e">
        <f t="shared" si="31"/>
        <v>#N/A</v>
      </c>
      <c r="AP185" s="62" t="e">
        <f t="shared" si="31"/>
        <v>#N/A</v>
      </c>
      <c r="AQ185" s="62" t="e">
        <f t="shared" si="31"/>
        <v>#N/A</v>
      </c>
      <c r="AR185" s="62" t="e">
        <f t="shared" si="31"/>
        <v>#N/A</v>
      </c>
      <c r="AS185" s="62" t="e">
        <f t="shared" si="31"/>
        <v>#N/A</v>
      </c>
      <c r="AT185" s="62" t="e">
        <f t="shared" si="31"/>
        <v>#N/A</v>
      </c>
      <c r="AU185" s="62" t="e">
        <f t="shared" si="31"/>
        <v>#N/A</v>
      </c>
      <c r="AV185" s="62" t="e">
        <f t="shared" si="31"/>
        <v>#N/A</v>
      </c>
      <c r="AW185" s="62" t="e">
        <f t="shared" si="31"/>
        <v>#N/A</v>
      </c>
      <c r="AX185" s="62" t="e">
        <f t="shared" si="31"/>
        <v>#N/A</v>
      </c>
      <c r="AY185" s="62" t="e">
        <f t="shared" si="31"/>
        <v>#N/A</v>
      </c>
      <c r="AZ185" s="62" t="e">
        <f t="shared" si="31"/>
        <v>#N/A</v>
      </c>
      <c r="BA185" s="62" t="e">
        <f t="shared" si="31"/>
        <v>#N/A</v>
      </c>
      <c r="BB185" s="62" t="e">
        <f t="shared" si="31"/>
        <v>#N/A</v>
      </c>
      <c r="BC185" s="62" t="e">
        <f t="shared" si="31"/>
        <v>#N/A</v>
      </c>
      <c r="BD185" s="62" t="e">
        <f t="shared" si="31"/>
        <v>#N/A</v>
      </c>
      <c r="BE185" s="62" t="e">
        <f t="shared" si="31"/>
        <v>#N/A</v>
      </c>
    </row>
    <row r="186" spans="2:60" s="13" customFormat="1" ht="14.25" hidden="1" customHeight="1" outlineLevel="1" thickTop="1" x14ac:dyDescent="0.25">
      <c r="M186" s="20"/>
      <c r="N186" s="20"/>
      <c r="R186" s="63"/>
      <c r="S186" s="21"/>
    </row>
    <row r="187" spans="2:60" s="48" customFormat="1" ht="14.25" hidden="1" customHeight="1" outlineLevel="1" x14ac:dyDescent="0.25">
      <c r="B187" s="54"/>
      <c r="C187" s="54" t="s">
        <v>40</v>
      </c>
      <c r="F187" s="55"/>
      <c r="G187" s="55"/>
      <c r="I187" s="55"/>
      <c r="M187" s="57" t="s">
        <v>5</v>
      </c>
      <c r="N187" s="57" t="s">
        <v>57</v>
      </c>
      <c r="O187" s="58"/>
      <c r="P187" s="59"/>
      <c r="Q187" s="60"/>
      <c r="R187" s="61">
        <f>+O188*O189*(1+VAT)</f>
        <v>0</v>
      </c>
      <c r="S187" s="61" t="e">
        <f t="shared" ref="S187:BE187" si="32">+R187*(1+CPI)</f>
        <v>#N/A</v>
      </c>
      <c r="T187" s="61" t="e">
        <f t="shared" si="32"/>
        <v>#N/A</v>
      </c>
      <c r="U187" s="61" t="e">
        <f t="shared" si="32"/>
        <v>#N/A</v>
      </c>
      <c r="V187" s="61" t="e">
        <f t="shared" si="32"/>
        <v>#N/A</v>
      </c>
      <c r="W187" s="61" t="e">
        <f t="shared" si="32"/>
        <v>#N/A</v>
      </c>
      <c r="X187" s="61" t="e">
        <f t="shared" si="32"/>
        <v>#N/A</v>
      </c>
      <c r="Y187" s="61" t="e">
        <f t="shared" si="32"/>
        <v>#N/A</v>
      </c>
      <c r="Z187" s="61" t="e">
        <f t="shared" si="32"/>
        <v>#N/A</v>
      </c>
      <c r="AA187" s="61" t="e">
        <f t="shared" si="32"/>
        <v>#N/A</v>
      </c>
      <c r="AB187" s="61" t="e">
        <f t="shared" si="32"/>
        <v>#N/A</v>
      </c>
      <c r="AC187" s="61" t="e">
        <f t="shared" si="32"/>
        <v>#N/A</v>
      </c>
      <c r="AD187" s="61" t="e">
        <f t="shared" si="32"/>
        <v>#N/A</v>
      </c>
      <c r="AE187" s="61" t="e">
        <f t="shared" si="32"/>
        <v>#N/A</v>
      </c>
      <c r="AF187" s="61" t="e">
        <f t="shared" si="32"/>
        <v>#N/A</v>
      </c>
      <c r="AG187" s="61" t="e">
        <f t="shared" si="32"/>
        <v>#N/A</v>
      </c>
      <c r="AH187" s="61" t="e">
        <f t="shared" si="32"/>
        <v>#N/A</v>
      </c>
      <c r="AI187" s="61" t="e">
        <f t="shared" si="32"/>
        <v>#N/A</v>
      </c>
      <c r="AJ187" s="61" t="e">
        <f t="shared" si="32"/>
        <v>#N/A</v>
      </c>
      <c r="AK187" s="61" t="e">
        <f t="shared" si="32"/>
        <v>#N/A</v>
      </c>
      <c r="AL187" s="61" t="e">
        <f t="shared" si="32"/>
        <v>#N/A</v>
      </c>
      <c r="AM187" s="61" t="e">
        <f t="shared" si="32"/>
        <v>#N/A</v>
      </c>
      <c r="AN187" s="61" t="e">
        <f t="shared" si="32"/>
        <v>#N/A</v>
      </c>
      <c r="AO187" s="61" t="e">
        <f t="shared" si="32"/>
        <v>#N/A</v>
      </c>
      <c r="AP187" s="61" t="e">
        <f t="shared" si="32"/>
        <v>#N/A</v>
      </c>
      <c r="AQ187" s="61" t="e">
        <f t="shared" si="32"/>
        <v>#N/A</v>
      </c>
      <c r="AR187" s="61" t="e">
        <f t="shared" si="32"/>
        <v>#N/A</v>
      </c>
      <c r="AS187" s="61" t="e">
        <f t="shared" si="32"/>
        <v>#N/A</v>
      </c>
      <c r="AT187" s="61" t="e">
        <f t="shared" si="32"/>
        <v>#N/A</v>
      </c>
      <c r="AU187" s="61" t="e">
        <f t="shared" si="32"/>
        <v>#N/A</v>
      </c>
      <c r="AV187" s="61" t="e">
        <f t="shared" si="32"/>
        <v>#N/A</v>
      </c>
      <c r="AW187" s="61" t="e">
        <f t="shared" si="32"/>
        <v>#N/A</v>
      </c>
      <c r="AX187" s="61" t="e">
        <f t="shared" si="32"/>
        <v>#N/A</v>
      </c>
      <c r="AY187" s="61" t="e">
        <f t="shared" si="32"/>
        <v>#N/A</v>
      </c>
      <c r="AZ187" s="61" t="e">
        <f t="shared" si="32"/>
        <v>#N/A</v>
      </c>
      <c r="BA187" s="61" t="e">
        <f t="shared" si="32"/>
        <v>#N/A</v>
      </c>
      <c r="BB187" s="61" t="e">
        <f t="shared" si="32"/>
        <v>#N/A</v>
      </c>
      <c r="BC187" s="61" t="e">
        <f t="shared" si="32"/>
        <v>#N/A</v>
      </c>
      <c r="BD187" s="61" t="e">
        <f t="shared" si="32"/>
        <v>#N/A</v>
      </c>
      <c r="BE187" s="61" t="e">
        <f t="shared" si="32"/>
        <v>#N/A</v>
      </c>
      <c r="BF187" s="15"/>
      <c r="BG187" s="15"/>
      <c r="BH187" s="15"/>
    </row>
    <row r="188" spans="2:60" s="7" customFormat="1" ht="14.25" hidden="1" customHeight="1" outlineLevel="1" x14ac:dyDescent="0.25">
      <c r="B188" s="28"/>
      <c r="D188" s="28" t="s">
        <v>10</v>
      </c>
      <c r="F188" s="28"/>
      <c r="G188" s="28"/>
      <c r="I188" s="28"/>
      <c r="M188" s="29" t="s">
        <v>7</v>
      </c>
      <c r="N188" s="29" t="s">
        <v>400</v>
      </c>
      <c r="O188" s="142">
        <f>+T14</f>
        <v>0</v>
      </c>
      <c r="R188" s="34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1"/>
      <c r="BG188" s="31"/>
      <c r="BH188" s="31"/>
    </row>
    <row r="189" spans="2:60" s="7" customFormat="1" ht="14.25" hidden="1" customHeight="1" outlineLevel="1" x14ac:dyDescent="0.25">
      <c r="B189" s="28"/>
      <c r="D189" s="28" t="s">
        <v>399</v>
      </c>
      <c r="F189" s="28"/>
      <c r="G189" s="28"/>
      <c r="I189" s="28"/>
      <c r="M189" s="29" t="s">
        <v>7</v>
      </c>
      <c r="N189" s="29" t="s">
        <v>25</v>
      </c>
      <c r="O189" s="142">
        <f>+T12</f>
        <v>0</v>
      </c>
      <c r="R189" s="34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1"/>
      <c r="BG189" s="31"/>
      <c r="BH189" s="31"/>
    </row>
    <row r="190" spans="2:60" s="7" customFormat="1" ht="14.25" hidden="1" customHeight="1" outlineLevel="1" x14ac:dyDescent="0.25">
      <c r="B190" s="28"/>
      <c r="D190" s="28"/>
      <c r="F190" s="28"/>
      <c r="G190" s="28"/>
      <c r="I190" s="28"/>
      <c r="M190" s="29"/>
      <c r="N190" s="29"/>
      <c r="O190" s="34"/>
      <c r="R190" s="34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1"/>
      <c r="BG190" s="31"/>
      <c r="BH190" s="31"/>
    </row>
    <row r="191" spans="2:60" s="48" customFormat="1" ht="14.25" hidden="1" customHeight="1" outlineLevel="1" x14ac:dyDescent="0.25">
      <c r="B191" s="54"/>
      <c r="C191" s="54" t="s">
        <v>41</v>
      </c>
      <c r="F191" s="55"/>
      <c r="G191" s="55"/>
      <c r="I191" s="55"/>
      <c r="M191" s="57" t="s">
        <v>5</v>
      </c>
      <c r="N191" s="57" t="s">
        <v>57</v>
      </c>
      <c r="O191" s="58"/>
      <c r="P191" s="59"/>
      <c r="Q191" s="60"/>
      <c r="R191" s="61">
        <f t="shared" ref="R191:BE191" si="33">+IFERROR(R192*R183/R193,0)*(1+VAT)</f>
        <v>0</v>
      </c>
      <c r="S191" s="61">
        <f t="shared" si="33"/>
        <v>0</v>
      </c>
      <c r="T191" s="61">
        <f t="shared" si="33"/>
        <v>0</v>
      </c>
      <c r="U191" s="61">
        <f t="shared" si="33"/>
        <v>0</v>
      </c>
      <c r="V191" s="61">
        <f t="shared" si="33"/>
        <v>0</v>
      </c>
      <c r="W191" s="61">
        <f t="shared" si="33"/>
        <v>0</v>
      </c>
      <c r="X191" s="61">
        <f t="shared" si="33"/>
        <v>0</v>
      </c>
      <c r="Y191" s="61">
        <f t="shared" si="33"/>
        <v>0</v>
      </c>
      <c r="Z191" s="61">
        <f t="shared" si="33"/>
        <v>0</v>
      </c>
      <c r="AA191" s="61">
        <f t="shared" si="33"/>
        <v>0</v>
      </c>
      <c r="AB191" s="61">
        <f t="shared" si="33"/>
        <v>0</v>
      </c>
      <c r="AC191" s="61">
        <f t="shared" si="33"/>
        <v>0</v>
      </c>
      <c r="AD191" s="61">
        <f t="shared" si="33"/>
        <v>0</v>
      </c>
      <c r="AE191" s="61">
        <f t="shared" si="33"/>
        <v>0</v>
      </c>
      <c r="AF191" s="61">
        <f t="shared" si="33"/>
        <v>0</v>
      </c>
      <c r="AG191" s="61">
        <f t="shared" si="33"/>
        <v>0</v>
      </c>
      <c r="AH191" s="61">
        <f t="shared" si="33"/>
        <v>0</v>
      </c>
      <c r="AI191" s="61">
        <f t="shared" si="33"/>
        <v>0</v>
      </c>
      <c r="AJ191" s="61">
        <f t="shared" si="33"/>
        <v>0</v>
      </c>
      <c r="AK191" s="61">
        <f t="shared" si="33"/>
        <v>0</v>
      </c>
      <c r="AL191" s="61">
        <f t="shared" si="33"/>
        <v>0</v>
      </c>
      <c r="AM191" s="61">
        <f t="shared" si="33"/>
        <v>0</v>
      </c>
      <c r="AN191" s="61">
        <f t="shared" si="33"/>
        <v>0</v>
      </c>
      <c r="AO191" s="61">
        <f t="shared" si="33"/>
        <v>0</v>
      </c>
      <c r="AP191" s="61">
        <f t="shared" si="33"/>
        <v>0</v>
      </c>
      <c r="AQ191" s="61">
        <f t="shared" si="33"/>
        <v>0</v>
      </c>
      <c r="AR191" s="61">
        <f t="shared" si="33"/>
        <v>0</v>
      </c>
      <c r="AS191" s="61">
        <f t="shared" si="33"/>
        <v>0</v>
      </c>
      <c r="AT191" s="61">
        <f t="shared" si="33"/>
        <v>0</v>
      </c>
      <c r="AU191" s="61">
        <f t="shared" si="33"/>
        <v>0</v>
      </c>
      <c r="AV191" s="61">
        <f t="shared" si="33"/>
        <v>0</v>
      </c>
      <c r="AW191" s="61">
        <f t="shared" si="33"/>
        <v>0</v>
      </c>
      <c r="AX191" s="61">
        <f t="shared" si="33"/>
        <v>0</v>
      </c>
      <c r="AY191" s="61">
        <f t="shared" si="33"/>
        <v>0</v>
      </c>
      <c r="AZ191" s="61">
        <f t="shared" si="33"/>
        <v>0</v>
      </c>
      <c r="BA191" s="61">
        <f t="shared" si="33"/>
        <v>0</v>
      </c>
      <c r="BB191" s="61">
        <f t="shared" si="33"/>
        <v>0</v>
      </c>
      <c r="BC191" s="61">
        <f t="shared" si="33"/>
        <v>0</v>
      </c>
      <c r="BD191" s="61">
        <f t="shared" si="33"/>
        <v>0</v>
      </c>
      <c r="BE191" s="61">
        <f t="shared" si="33"/>
        <v>0</v>
      </c>
      <c r="BF191" s="15"/>
      <c r="BG191" s="15"/>
      <c r="BH191" s="15"/>
    </row>
    <row r="192" spans="2:60" s="7" customFormat="1" ht="14.25" hidden="1" customHeight="1" outlineLevel="1" x14ac:dyDescent="0.25">
      <c r="B192" s="27"/>
      <c r="C192" s="27"/>
      <c r="D192" s="7" t="s">
        <v>93</v>
      </c>
      <c r="F192" s="28"/>
      <c r="G192" s="28"/>
      <c r="I192" s="28"/>
      <c r="M192" s="29" t="s">
        <v>5</v>
      </c>
      <c r="N192" s="29" t="s">
        <v>44</v>
      </c>
      <c r="O192" s="64"/>
      <c r="P192" s="65"/>
      <c r="Q192" s="13"/>
      <c r="R192" s="143" t="e">
        <f t="shared" ref="R192:BE192" si="34">+VLOOKUP($O$178&amp;" price",$C$73:$BE$95,R58+15,0)</f>
        <v>#N/A</v>
      </c>
      <c r="S192" s="143" t="e">
        <f t="shared" si="34"/>
        <v>#N/A</v>
      </c>
      <c r="T192" s="143" t="e">
        <f t="shared" si="34"/>
        <v>#N/A</v>
      </c>
      <c r="U192" s="143" t="e">
        <f t="shared" si="34"/>
        <v>#N/A</v>
      </c>
      <c r="V192" s="143" t="e">
        <f t="shared" si="34"/>
        <v>#N/A</v>
      </c>
      <c r="W192" s="143" t="e">
        <f t="shared" si="34"/>
        <v>#N/A</v>
      </c>
      <c r="X192" s="143" t="e">
        <f t="shared" si="34"/>
        <v>#N/A</v>
      </c>
      <c r="Y192" s="143" t="e">
        <f t="shared" si="34"/>
        <v>#N/A</v>
      </c>
      <c r="Z192" s="143" t="e">
        <f t="shared" si="34"/>
        <v>#N/A</v>
      </c>
      <c r="AA192" s="143" t="e">
        <f t="shared" si="34"/>
        <v>#N/A</v>
      </c>
      <c r="AB192" s="143" t="e">
        <f t="shared" si="34"/>
        <v>#N/A</v>
      </c>
      <c r="AC192" s="143" t="e">
        <f t="shared" si="34"/>
        <v>#N/A</v>
      </c>
      <c r="AD192" s="143" t="e">
        <f t="shared" si="34"/>
        <v>#N/A</v>
      </c>
      <c r="AE192" s="143" t="e">
        <f t="shared" si="34"/>
        <v>#N/A</v>
      </c>
      <c r="AF192" s="143" t="e">
        <f t="shared" si="34"/>
        <v>#N/A</v>
      </c>
      <c r="AG192" s="143" t="e">
        <f t="shared" si="34"/>
        <v>#N/A</v>
      </c>
      <c r="AH192" s="143" t="e">
        <f t="shared" si="34"/>
        <v>#N/A</v>
      </c>
      <c r="AI192" s="143" t="e">
        <f t="shared" si="34"/>
        <v>#N/A</v>
      </c>
      <c r="AJ192" s="143" t="e">
        <f t="shared" si="34"/>
        <v>#N/A</v>
      </c>
      <c r="AK192" s="143" t="e">
        <f t="shared" si="34"/>
        <v>#N/A</v>
      </c>
      <c r="AL192" s="143" t="e">
        <f t="shared" si="34"/>
        <v>#N/A</v>
      </c>
      <c r="AM192" s="143" t="e">
        <f t="shared" si="34"/>
        <v>#N/A</v>
      </c>
      <c r="AN192" s="143" t="e">
        <f t="shared" si="34"/>
        <v>#N/A</v>
      </c>
      <c r="AO192" s="143" t="e">
        <f t="shared" si="34"/>
        <v>#N/A</v>
      </c>
      <c r="AP192" s="143" t="e">
        <f t="shared" si="34"/>
        <v>#N/A</v>
      </c>
      <c r="AQ192" s="143" t="e">
        <f t="shared" si="34"/>
        <v>#N/A</v>
      </c>
      <c r="AR192" s="143" t="e">
        <f t="shared" si="34"/>
        <v>#N/A</v>
      </c>
      <c r="AS192" s="143" t="e">
        <f t="shared" si="34"/>
        <v>#N/A</v>
      </c>
      <c r="AT192" s="143" t="e">
        <f t="shared" si="34"/>
        <v>#N/A</v>
      </c>
      <c r="AU192" s="143" t="e">
        <f t="shared" si="34"/>
        <v>#N/A</v>
      </c>
      <c r="AV192" s="143" t="e">
        <f t="shared" si="34"/>
        <v>#N/A</v>
      </c>
      <c r="AW192" s="143" t="e">
        <f t="shared" si="34"/>
        <v>#N/A</v>
      </c>
      <c r="AX192" s="143" t="e">
        <f t="shared" si="34"/>
        <v>#N/A</v>
      </c>
      <c r="AY192" s="143" t="e">
        <f t="shared" si="34"/>
        <v>#N/A</v>
      </c>
      <c r="AZ192" s="143" t="e">
        <f t="shared" si="34"/>
        <v>#N/A</v>
      </c>
      <c r="BA192" s="143" t="e">
        <f t="shared" si="34"/>
        <v>#N/A</v>
      </c>
      <c r="BB192" s="143" t="e">
        <f t="shared" si="34"/>
        <v>#N/A</v>
      </c>
      <c r="BC192" s="143" t="e">
        <f t="shared" si="34"/>
        <v>#N/A</v>
      </c>
      <c r="BD192" s="143" t="e">
        <f t="shared" si="34"/>
        <v>#N/A</v>
      </c>
      <c r="BE192" s="143" t="e">
        <f t="shared" si="34"/>
        <v>#N/A</v>
      </c>
      <c r="BF192" s="19"/>
      <c r="BG192" s="19"/>
      <c r="BH192" s="19"/>
    </row>
    <row r="193" spans="1:60" s="7" customFormat="1" ht="14.25" hidden="1" customHeight="1" outlineLevel="1" x14ac:dyDescent="0.25">
      <c r="B193" s="28"/>
      <c r="C193" s="28"/>
      <c r="D193" s="10" t="s">
        <v>56</v>
      </c>
      <c r="F193" s="28"/>
      <c r="G193" s="28"/>
      <c r="I193" s="28"/>
      <c r="M193" s="29" t="s">
        <v>5</v>
      </c>
      <c r="N193" s="38" t="s">
        <v>8</v>
      </c>
      <c r="O193" s="42"/>
      <c r="R193" s="41">
        <f>+O180</f>
        <v>0</v>
      </c>
      <c r="S193" s="41">
        <f t="shared" ref="S193:BE193" si="35">+R193*(1-$O$181)</f>
        <v>0</v>
      </c>
      <c r="T193" s="41">
        <f t="shared" si="35"/>
        <v>0</v>
      </c>
      <c r="U193" s="41">
        <f t="shared" si="35"/>
        <v>0</v>
      </c>
      <c r="V193" s="41">
        <f t="shared" si="35"/>
        <v>0</v>
      </c>
      <c r="W193" s="41">
        <f t="shared" si="35"/>
        <v>0</v>
      </c>
      <c r="X193" s="41">
        <f t="shared" si="35"/>
        <v>0</v>
      </c>
      <c r="Y193" s="41">
        <f t="shared" si="35"/>
        <v>0</v>
      </c>
      <c r="Z193" s="41">
        <f t="shared" si="35"/>
        <v>0</v>
      </c>
      <c r="AA193" s="41">
        <f t="shared" si="35"/>
        <v>0</v>
      </c>
      <c r="AB193" s="41">
        <f t="shared" si="35"/>
        <v>0</v>
      </c>
      <c r="AC193" s="41">
        <f t="shared" si="35"/>
        <v>0</v>
      </c>
      <c r="AD193" s="41">
        <f t="shared" si="35"/>
        <v>0</v>
      </c>
      <c r="AE193" s="41">
        <f t="shared" si="35"/>
        <v>0</v>
      </c>
      <c r="AF193" s="41">
        <f t="shared" si="35"/>
        <v>0</v>
      </c>
      <c r="AG193" s="41">
        <f t="shared" si="35"/>
        <v>0</v>
      </c>
      <c r="AH193" s="41">
        <f t="shared" si="35"/>
        <v>0</v>
      </c>
      <c r="AI193" s="41">
        <f t="shared" si="35"/>
        <v>0</v>
      </c>
      <c r="AJ193" s="41">
        <f t="shared" si="35"/>
        <v>0</v>
      </c>
      <c r="AK193" s="41">
        <f t="shared" si="35"/>
        <v>0</v>
      </c>
      <c r="AL193" s="41">
        <f t="shared" si="35"/>
        <v>0</v>
      </c>
      <c r="AM193" s="41">
        <f t="shared" si="35"/>
        <v>0</v>
      </c>
      <c r="AN193" s="41">
        <f t="shared" si="35"/>
        <v>0</v>
      </c>
      <c r="AO193" s="41">
        <f t="shared" si="35"/>
        <v>0</v>
      </c>
      <c r="AP193" s="41">
        <f t="shared" si="35"/>
        <v>0</v>
      </c>
      <c r="AQ193" s="41">
        <f t="shared" si="35"/>
        <v>0</v>
      </c>
      <c r="AR193" s="41">
        <f t="shared" si="35"/>
        <v>0</v>
      </c>
      <c r="AS193" s="41">
        <f t="shared" si="35"/>
        <v>0</v>
      </c>
      <c r="AT193" s="41">
        <f t="shared" si="35"/>
        <v>0</v>
      </c>
      <c r="AU193" s="41">
        <f t="shared" si="35"/>
        <v>0</v>
      </c>
      <c r="AV193" s="41">
        <f t="shared" si="35"/>
        <v>0</v>
      </c>
      <c r="AW193" s="41">
        <f t="shared" si="35"/>
        <v>0</v>
      </c>
      <c r="AX193" s="41">
        <f t="shared" si="35"/>
        <v>0</v>
      </c>
      <c r="AY193" s="41">
        <f t="shared" si="35"/>
        <v>0</v>
      </c>
      <c r="AZ193" s="41">
        <f t="shared" si="35"/>
        <v>0</v>
      </c>
      <c r="BA193" s="41">
        <f t="shared" si="35"/>
        <v>0</v>
      </c>
      <c r="BB193" s="41">
        <f t="shared" si="35"/>
        <v>0</v>
      </c>
      <c r="BC193" s="41">
        <f t="shared" si="35"/>
        <v>0</v>
      </c>
      <c r="BD193" s="41">
        <f t="shared" si="35"/>
        <v>0</v>
      </c>
      <c r="BE193" s="41">
        <f t="shared" si="35"/>
        <v>0</v>
      </c>
      <c r="BF193" s="31"/>
      <c r="BG193" s="31"/>
      <c r="BH193" s="31"/>
    </row>
    <row r="194" spans="1:60" s="7" customFormat="1" ht="14.25" hidden="1" customHeight="1" outlineLevel="1" thickBot="1" x14ac:dyDescent="0.3">
      <c r="B194" s="28"/>
      <c r="C194" s="28"/>
      <c r="E194" s="10"/>
      <c r="F194" s="28"/>
      <c r="G194" s="28"/>
      <c r="I194" s="28"/>
      <c r="M194" s="29"/>
      <c r="N194" s="38"/>
      <c r="R194" s="39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1"/>
      <c r="BG194" s="31"/>
      <c r="BH194" s="31"/>
    </row>
    <row r="195" spans="1:60" s="24" customFormat="1" ht="14.25" hidden="1" customHeight="1" outlineLevel="1" thickTop="1" thickBot="1" x14ac:dyDescent="0.3">
      <c r="B195" s="24" t="s">
        <v>106</v>
      </c>
      <c r="M195" s="25" t="s">
        <v>5</v>
      </c>
      <c r="N195" s="25" t="s">
        <v>57</v>
      </c>
      <c r="R195" s="62">
        <f t="shared" ref="R195:BE195" si="36">+R197</f>
        <v>0</v>
      </c>
      <c r="S195" s="62" t="e">
        <f t="shared" si="36"/>
        <v>#N/A</v>
      </c>
      <c r="T195" s="62" t="e">
        <f t="shared" si="36"/>
        <v>#N/A</v>
      </c>
      <c r="U195" s="62" t="e">
        <f t="shared" si="36"/>
        <v>#N/A</v>
      </c>
      <c r="V195" s="62" t="e">
        <f t="shared" si="36"/>
        <v>#N/A</v>
      </c>
      <c r="W195" s="62" t="e">
        <f t="shared" si="36"/>
        <v>#N/A</v>
      </c>
      <c r="X195" s="62" t="e">
        <f t="shared" si="36"/>
        <v>#N/A</v>
      </c>
      <c r="Y195" s="62" t="e">
        <f t="shared" si="36"/>
        <v>#N/A</v>
      </c>
      <c r="Z195" s="62" t="e">
        <f t="shared" si="36"/>
        <v>#N/A</v>
      </c>
      <c r="AA195" s="62" t="e">
        <f t="shared" si="36"/>
        <v>#N/A</v>
      </c>
      <c r="AB195" s="62" t="e">
        <f t="shared" si="36"/>
        <v>#N/A</v>
      </c>
      <c r="AC195" s="62" t="e">
        <f t="shared" si="36"/>
        <v>#N/A</v>
      </c>
      <c r="AD195" s="62" t="e">
        <f t="shared" si="36"/>
        <v>#N/A</v>
      </c>
      <c r="AE195" s="62" t="e">
        <f t="shared" si="36"/>
        <v>#N/A</v>
      </c>
      <c r="AF195" s="62" t="e">
        <f t="shared" si="36"/>
        <v>#N/A</v>
      </c>
      <c r="AG195" s="62" t="e">
        <f t="shared" si="36"/>
        <v>#N/A</v>
      </c>
      <c r="AH195" s="62" t="e">
        <f t="shared" si="36"/>
        <v>#N/A</v>
      </c>
      <c r="AI195" s="62" t="e">
        <f t="shared" si="36"/>
        <v>#N/A</v>
      </c>
      <c r="AJ195" s="62" t="e">
        <f t="shared" si="36"/>
        <v>#N/A</v>
      </c>
      <c r="AK195" s="62" t="e">
        <f t="shared" si="36"/>
        <v>#N/A</v>
      </c>
      <c r="AL195" s="62" t="e">
        <f t="shared" si="36"/>
        <v>#N/A</v>
      </c>
      <c r="AM195" s="62" t="e">
        <f t="shared" si="36"/>
        <v>#N/A</v>
      </c>
      <c r="AN195" s="62" t="e">
        <f t="shared" si="36"/>
        <v>#N/A</v>
      </c>
      <c r="AO195" s="62" t="e">
        <f t="shared" si="36"/>
        <v>#N/A</v>
      </c>
      <c r="AP195" s="62" t="e">
        <f t="shared" si="36"/>
        <v>#N/A</v>
      </c>
      <c r="AQ195" s="62" t="e">
        <f t="shared" si="36"/>
        <v>#N/A</v>
      </c>
      <c r="AR195" s="62" t="e">
        <f t="shared" si="36"/>
        <v>#N/A</v>
      </c>
      <c r="AS195" s="62" t="e">
        <f t="shared" si="36"/>
        <v>#N/A</v>
      </c>
      <c r="AT195" s="62" t="e">
        <f t="shared" si="36"/>
        <v>#N/A</v>
      </c>
      <c r="AU195" s="62" t="e">
        <f t="shared" si="36"/>
        <v>#N/A</v>
      </c>
      <c r="AV195" s="62" t="e">
        <f t="shared" si="36"/>
        <v>#N/A</v>
      </c>
      <c r="AW195" s="62" t="e">
        <f t="shared" si="36"/>
        <v>#N/A</v>
      </c>
      <c r="AX195" s="62" t="e">
        <f t="shared" si="36"/>
        <v>#N/A</v>
      </c>
      <c r="AY195" s="62" t="e">
        <f t="shared" si="36"/>
        <v>#N/A</v>
      </c>
      <c r="AZ195" s="62" t="e">
        <f t="shared" si="36"/>
        <v>#N/A</v>
      </c>
      <c r="BA195" s="62" t="e">
        <f t="shared" si="36"/>
        <v>#N/A</v>
      </c>
      <c r="BB195" s="62" t="e">
        <f t="shared" si="36"/>
        <v>#N/A</v>
      </c>
      <c r="BC195" s="62" t="e">
        <f t="shared" si="36"/>
        <v>#N/A</v>
      </c>
      <c r="BD195" s="62" t="e">
        <f t="shared" si="36"/>
        <v>#N/A</v>
      </c>
      <c r="BE195" s="62" t="e">
        <f t="shared" si="36"/>
        <v>#N/A</v>
      </c>
    </row>
    <row r="196" spans="1:60" s="13" customFormat="1" ht="14.25" hidden="1" customHeight="1" outlineLevel="1" thickTop="1" x14ac:dyDescent="0.25">
      <c r="M196" s="20"/>
      <c r="N196" s="20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</row>
    <row r="197" spans="1:60" s="48" customFormat="1" ht="14.25" hidden="1" customHeight="1" outlineLevel="1" x14ac:dyDescent="0.25">
      <c r="B197" s="54"/>
      <c r="C197" s="54" t="s">
        <v>115</v>
      </c>
      <c r="F197" s="55"/>
      <c r="G197" s="55"/>
      <c r="I197" s="55"/>
      <c r="M197" s="57" t="s">
        <v>5</v>
      </c>
      <c r="N197" s="57" t="s">
        <v>57</v>
      </c>
      <c r="O197" s="58"/>
      <c r="P197" s="59"/>
      <c r="Q197" s="60"/>
      <c r="R197" s="61">
        <f t="shared" ref="R197:BE197" si="37">-R198*TR</f>
        <v>0</v>
      </c>
      <c r="S197" s="61" t="e">
        <f t="shared" si="37"/>
        <v>#N/A</v>
      </c>
      <c r="T197" s="61" t="e">
        <f t="shared" si="37"/>
        <v>#N/A</v>
      </c>
      <c r="U197" s="61" t="e">
        <f t="shared" si="37"/>
        <v>#N/A</v>
      </c>
      <c r="V197" s="61" t="e">
        <f t="shared" si="37"/>
        <v>#N/A</v>
      </c>
      <c r="W197" s="61" t="e">
        <f t="shared" si="37"/>
        <v>#N/A</v>
      </c>
      <c r="X197" s="61" t="e">
        <f t="shared" si="37"/>
        <v>#N/A</v>
      </c>
      <c r="Y197" s="61" t="e">
        <f t="shared" si="37"/>
        <v>#N/A</v>
      </c>
      <c r="Z197" s="61" t="e">
        <f t="shared" si="37"/>
        <v>#N/A</v>
      </c>
      <c r="AA197" s="61" t="e">
        <f t="shared" si="37"/>
        <v>#N/A</v>
      </c>
      <c r="AB197" s="61" t="e">
        <f t="shared" si="37"/>
        <v>#N/A</v>
      </c>
      <c r="AC197" s="61" t="e">
        <f t="shared" si="37"/>
        <v>#N/A</v>
      </c>
      <c r="AD197" s="61" t="e">
        <f t="shared" si="37"/>
        <v>#N/A</v>
      </c>
      <c r="AE197" s="61" t="e">
        <f t="shared" si="37"/>
        <v>#N/A</v>
      </c>
      <c r="AF197" s="61" t="e">
        <f t="shared" si="37"/>
        <v>#N/A</v>
      </c>
      <c r="AG197" s="61" t="e">
        <f t="shared" si="37"/>
        <v>#N/A</v>
      </c>
      <c r="AH197" s="61" t="e">
        <f t="shared" si="37"/>
        <v>#N/A</v>
      </c>
      <c r="AI197" s="61" t="e">
        <f t="shared" si="37"/>
        <v>#N/A</v>
      </c>
      <c r="AJ197" s="61" t="e">
        <f t="shared" si="37"/>
        <v>#N/A</v>
      </c>
      <c r="AK197" s="61" t="e">
        <f t="shared" si="37"/>
        <v>#N/A</v>
      </c>
      <c r="AL197" s="61" t="e">
        <f t="shared" si="37"/>
        <v>#N/A</v>
      </c>
      <c r="AM197" s="61" t="e">
        <f t="shared" si="37"/>
        <v>#N/A</v>
      </c>
      <c r="AN197" s="61" t="e">
        <f t="shared" si="37"/>
        <v>#N/A</v>
      </c>
      <c r="AO197" s="61" t="e">
        <f t="shared" si="37"/>
        <v>#N/A</v>
      </c>
      <c r="AP197" s="61" t="e">
        <f t="shared" si="37"/>
        <v>#N/A</v>
      </c>
      <c r="AQ197" s="61" t="e">
        <f t="shared" si="37"/>
        <v>#N/A</v>
      </c>
      <c r="AR197" s="61" t="e">
        <f t="shared" si="37"/>
        <v>#N/A</v>
      </c>
      <c r="AS197" s="61" t="e">
        <f t="shared" si="37"/>
        <v>#N/A</v>
      </c>
      <c r="AT197" s="61" t="e">
        <f t="shared" si="37"/>
        <v>#N/A</v>
      </c>
      <c r="AU197" s="61" t="e">
        <f t="shared" si="37"/>
        <v>#N/A</v>
      </c>
      <c r="AV197" s="61" t="e">
        <f t="shared" si="37"/>
        <v>#N/A</v>
      </c>
      <c r="AW197" s="61" t="e">
        <f t="shared" si="37"/>
        <v>#N/A</v>
      </c>
      <c r="AX197" s="61" t="e">
        <f t="shared" si="37"/>
        <v>#N/A</v>
      </c>
      <c r="AY197" s="61" t="e">
        <f t="shared" si="37"/>
        <v>#N/A</v>
      </c>
      <c r="AZ197" s="61" t="e">
        <f t="shared" si="37"/>
        <v>#N/A</v>
      </c>
      <c r="BA197" s="61" t="e">
        <f t="shared" si="37"/>
        <v>#N/A</v>
      </c>
      <c r="BB197" s="61" t="e">
        <f t="shared" si="37"/>
        <v>#N/A</v>
      </c>
      <c r="BC197" s="61" t="e">
        <f t="shared" si="37"/>
        <v>#N/A</v>
      </c>
      <c r="BD197" s="61" t="e">
        <f t="shared" si="37"/>
        <v>#N/A</v>
      </c>
      <c r="BE197" s="61" t="e">
        <f t="shared" si="37"/>
        <v>#N/A</v>
      </c>
      <c r="BF197" s="15"/>
      <c r="BG197" s="15"/>
      <c r="BH197" s="15"/>
    </row>
    <row r="198" spans="1:60" s="7" customFormat="1" ht="14.25" hidden="1" customHeight="1" outlineLevel="1" x14ac:dyDescent="0.25">
      <c r="D198" s="7" t="s">
        <v>114</v>
      </c>
      <c r="M198" s="8" t="s">
        <v>5</v>
      </c>
      <c r="N198" s="8" t="s">
        <v>57</v>
      </c>
      <c r="R198" s="91">
        <f t="shared" ref="R198:BE198" si="38">+R185</f>
        <v>0</v>
      </c>
      <c r="S198" s="91" t="e">
        <f t="shared" si="38"/>
        <v>#N/A</v>
      </c>
      <c r="T198" s="91" t="e">
        <f t="shared" si="38"/>
        <v>#N/A</v>
      </c>
      <c r="U198" s="91" t="e">
        <f t="shared" si="38"/>
        <v>#N/A</v>
      </c>
      <c r="V198" s="91" t="e">
        <f t="shared" si="38"/>
        <v>#N/A</v>
      </c>
      <c r="W198" s="91" t="e">
        <f t="shared" si="38"/>
        <v>#N/A</v>
      </c>
      <c r="X198" s="91" t="e">
        <f t="shared" si="38"/>
        <v>#N/A</v>
      </c>
      <c r="Y198" s="91" t="e">
        <f t="shared" si="38"/>
        <v>#N/A</v>
      </c>
      <c r="Z198" s="91" t="e">
        <f t="shared" si="38"/>
        <v>#N/A</v>
      </c>
      <c r="AA198" s="91" t="e">
        <f t="shared" si="38"/>
        <v>#N/A</v>
      </c>
      <c r="AB198" s="91" t="e">
        <f t="shared" si="38"/>
        <v>#N/A</v>
      </c>
      <c r="AC198" s="91" t="e">
        <f t="shared" si="38"/>
        <v>#N/A</v>
      </c>
      <c r="AD198" s="91" t="e">
        <f t="shared" si="38"/>
        <v>#N/A</v>
      </c>
      <c r="AE198" s="91" t="e">
        <f t="shared" si="38"/>
        <v>#N/A</v>
      </c>
      <c r="AF198" s="91" t="e">
        <f t="shared" si="38"/>
        <v>#N/A</v>
      </c>
      <c r="AG198" s="91" t="e">
        <f t="shared" si="38"/>
        <v>#N/A</v>
      </c>
      <c r="AH198" s="91" t="e">
        <f t="shared" si="38"/>
        <v>#N/A</v>
      </c>
      <c r="AI198" s="91" t="e">
        <f t="shared" si="38"/>
        <v>#N/A</v>
      </c>
      <c r="AJ198" s="91" t="e">
        <f t="shared" si="38"/>
        <v>#N/A</v>
      </c>
      <c r="AK198" s="91" t="e">
        <f t="shared" si="38"/>
        <v>#N/A</v>
      </c>
      <c r="AL198" s="91" t="e">
        <f t="shared" si="38"/>
        <v>#N/A</v>
      </c>
      <c r="AM198" s="91" t="e">
        <f t="shared" si="38"/>
        <v>#N/A</v>
      </c>
      <c r="AN198" s="91" t="e">
        <f t="shared" si="38"/>
        <v>#N/A</v>
      </c>
      <c r="AO198" s="91" t="e">
        <f t="shared" si="38"/>
        <v>#N/A</v>
      </c>
      <c r="AP198" s="91" t="e">
        <f t="shared" si="38"/>
        <v>#N/A</v>
      </c>
      <c r="AQ198" s="91" t="e">
        <f t="shared" si="38"/>
        <v>#N/A</v>
      </c>
      <c r="AR198" s="91" t="e">
        <f t="shared" si="38"/>
        <v>#N/A</v>
      </c>
      <c r="AS198" s="91" t="e">
        <f t="shared" si="38"/>
        <v>#N/A</v>
      </c>
      <c r="AT198" s="91" t="e">
        <f t="shared" si="38"/>
        <v>#N/A</v>
      </c>
      <c r="AU198" s="91" t="e">
        <f t="shared" si="38"/>
        <v>#N/A</v>
      </c>
      <c r="AV198" s="91" t="e">
        <f t="shared" si="38"/>
        <v>#N/A</v>
      </c>
      <c r="AW198" s="91" t="e">
        <f t="shared" si="38"/>
        <v>#N/A</v>
      </c>
      <c r="AX198" s="91" t="e">
        <f t="shared" si="38"/>
        <v>#N/A</v>
      </c>
      <c r="AY198" s="91" t="e">
        <f t="shared" si="38"/>
        <v>#N/A</v>
      </c>
      <c r="AZ198" s="91" t="e">
        <f t="shared" si="38"/>
        <v>#N/A</v>
      </c>
      <c r="BA198" s="91" t="e">
        <f t="shared" si="38"/>
        <v>#N/A</v>
      </c>
      <c r="BB198" s="91" t="e">
        <f t="shared" si="38"/>
        <v>#N/A</v>
      </c>
      <c r="BC198" s="91" t="e">
        <f t="shared" si="38"/>
        <v>#N/A</v>
      </c>
      <c r="BD198" s="91" t="e">
        <f t="shared" si="38"/>
        <v>#N/A</v>
      </c>
      <c r="BE198" s="91" t="e">
        <f t="shared" si="38"/>
        <v>#N/A</v>
      </c>
    </row>
    <row r="199" spans="1:60" s="7" customFormat="1" ht="14.25" hidden="1" customHeight="1" collapsed="1" x14ac:dyDescent="0.25">
      <c r="M199" s="8"/>
      <c r="N199" s="8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</row>
    <row r="200" spans="1:60" s="1" customFormat="1" hidden="1" outlineLevel="1" x14ac:dyDescent="0.2">
      <c r="A200" s="3" t="s">
        <v>20</v>
      </c>
      <c r="C200" s="3"/>
    </row>
    <row r="201" spans="1:60" s="43" customFormat="1" ht="12.75" hidden="1" customHeight="1" outlineLevel="1" x14ac:dyDescent="0.25">
      <c r="L201" s="29"/>
      <c r="M201" s="29"/>
      <c r="N201" s="29"/>
    </row>
    <row r="202" spans="1:60" s="43" customFormat="1" ht="12.75" hidden="1" customHeight="1" outlineLevel="1" x14ac:dyDescent="0.25">
      <c r="B202" s="43" t="s">
        <v>119</v>
      </c>
      <c r="L202" s="29"/>
      <c r="M202" s="29" t="s">
        <v>5</v>
      </c>
      <c r="N202" s="29" t="s">
        <v>13</v>
      </c>
      <c r="Q202" s="78">
        <f t="shared" ref="Q202:BE202" si="39">+(1+DRate)^Q58</f>
        <v>1</v>
      </c>
      <c r="R202" s="78">
        <f t="shared" si="39"/>
        <v>1</v>
      </c>
      <c r="S202" s="78">
        <f t="shared" si="39"/>
        <v>1</v>
      </c>
      <c r="T202" s="78">
        <f t="shared" si="39"/>
        <v>1</v>
      </c>
      <c r="U202" s="78">
        <f t="shared" si="39"/>
        <v>1</v>
      </c>
      <c r="V202" s="78">
        <f t="shared" si="39"/>
        <v>1</v>
      </c>
      <c r="W202" s="78">
        <f t="shared" si="39"/>
        <v>1</v>
      </c>
      <c r="X202" s="78">
        <f t="shared" si="39"/>
        <v>1</v>
      </c>
      <c r="Y202" s="78">
        <f t="shared" si="39"/>
        <v>1</v>
      </c>
      <c r="Z202" s="78">
        <f t="shared" si="39"/>
        <v>1</v>
      </c>
      <c r="AA202" s="78">
        <f t="shared" si="39"/>
        <v>1</v>
      </c>
      <c r="AB202" s="78">
        <f t="shared" si="39"/>
        <v>1</v>
      </c>
      <c r="AC202" s="78">
        <f t="shared" si="39"/>
        <v>1</v>
      </c>
      <c r="AD202" s="78">
        <f t="shared" si="39"/>
        <v>1</v>
      </c>
      <c r="AE202" s="78">
        <f t="shared" si="39"/>
        <v>1</v>
      </c>
      <c r="AF202" s="78">
        <f t="shared" si="39"/>
        <v>1</v>
      </c>
      <c r="AG202" s="78">
        <f t="shared" si="39"/>
        <v>1</v>
      </c>
      <c r="AH202" s="78">
        <f t="shared" si="39"/>
        <v>1</v>
      </c>
      <c r="AI202" s="78">
        <f t="shared" si="39"/>
        <v>1</v>
      </c>
      <c r="AJ202" s="78">
        <f t="shared" si="39"/>
        <v>1</v>
      </c>
      <c r="AK202" s="78">
        <f t="shared" si="39"/>
        <v>1</v>
      </c>
      <c r="AL202" s="78">
        <f t="shared" si="39"/>
        <v>1</v>
      </c>
      <c r="AM202" s="78">
        <f t="shared" si="39"/>
        <v>1</v>
      </c>
      <c r="AN202" s="78">
        <f t="shared" si="39"/>
        <v>1</v>
      </c>
      <c r="AO202" s="78">
        <f t="shared" si="39"/>
        <v>1</v>
      </c>
      <c r="AP202" s="78">
        <f t="shared" si="39"/>
        <v>1</v>
      </c>
      <c r="AQ202" s="78">
        <f t="shared" si="39"/>
        <v>1</v>
      </c>
      <c r="AR202" s="78">
        <f t="shared" si="39"/>
        <v>1</v>
      </c>
      <c r="AS202" s="78">
        <f t="shared" si="39"/>
        <v>1</v>
      </c>
      <c r="AT202" s="78">
        <f t="shared" si="39"/>
        <v>1</v>
      </c>
      <c r="AU202" s="78">
        <f t="shared" si="39"/>
        <v>1</v>
      </c>
      <c r="AV202" s="78">
        <f t="shared" si="39"/>
        <v>1</v>
      </c>
      <c r="AW202" s="78">
        <f t="shared" si="39"/>
        <v>1</v>
      </c>
      <c r="AX202" s="78">
        <f t="shared" si="39"/>
        <v>1</v>
      </c>
      <c r="AY202" s="78">
        <f t="shared" si="39"/>
        <v>1</v>
      </c>
      <c r="AZ202" s="78">
        <f t="shared" si="39"/>
        <v>1</v>
      </c>
      <c r="BA202" s="78">
        <f t="shared" si="39"/>
        <v>1</v>
      </c>
      <c r="BB202" s="78">
        <f t="shared" si="39"/>
        <v>1</v>
      </c>
      <c r="BC202" s="78">
        <f t="shared" si="39"/>
        <v>1</v>
      </c>
      <c r="BD202" s="78">
        <f t="shared" si="39"/>
        <v>1</v>
      </c>
      <c r="BE202" s="78">
        <f t="shared" si="39"/>
        <v>1</v>
      </c>
    </row>
    <row r="203" spans="1:60" s="43" customFormat="1" ht="12.75" hidden="1" customHeight="1" outlineLevel="1" thickBot="1" x14ac:dyDescent="0.3">
      <c r="L203" s="29"/>
      <c r="M203" s="29"/>
      <c r="N203" s="29"/>
    </row>
    <row r="204" spans="1:60" s="79" customFormat="1" ht="14.25" hidden="1" customHeight="1" outlineLevel="1" thickTop="1" thickBot="1" x14ac:dyDescent="0.3">
      <c r="B204" s="24" t="s">
        <v>96</v>
      </c>
      <c r="L204" s="80"/>
      <c r="M204" s="25" t="s">
        <v>5</v>
      </c>
      <c r="N204" s="25" t="s">
        <v>117</v>
      </c>
      <c r="O204" s="269" t="e">
        <f ca="1">100*O206</f>
        <v>#N/A</v>
      </c>
    </row>
    <row r="205" spans="1:60" s="79" customFormat="1" ht="14.25" hidden="1" customHeight="1" outlineLevel="1" thickTop="1" thickBot="1" x14ac:dyDescent="0.3">
      <c r="B205" s="24" t="s">
        <v>313</v>
      </c>
      <c r="L205" s="80"/>
      <c r="M205" s="25" t="s">
        <v>5</v>
      </c>
      <c r="N205" s="25" t="s">
        <v>117</v>
      </c>
      <c r="O205" s="269" t="e">
        <f ca="1">100*O207</f>
        <v>#N/A</v>
      </c>
    </row>
    <row r="206" spans="1:60" s="7" customFormat="1" ht="14.25" hidden="1" customHeight="1" outlineLevel="1" thickTop="1" x14ac:dyDescent="0.25">
      <c r="B206" s="7" t="s">
        <v>96</v>
      </c>
      <c r="L206" s="6"/>
      <c r="M206" s="8" t="s">
        <v>5</v>
      </c>
      <c r="N206" s="8" t="s">
        <v>44</v>
      </c>
      <c r="O206" s="98" t="e">
        <f ca="1">+SUM($O$211:$O$216)/$O$208</f>
        <v>#N/A</v>
      </c>
    </row>
    <row r="207" spans="1:60" s="7" customFormat="1" ht="14.25" hidden="1" customHeight="1" outlineLevel="1" x14ac:dyDescent="0.25">
      <c r="B207" s="7" t="s">
        <v>313</v>
      </c>
      <c r="L207" s="6"/>
      <c r="M207" s="8" t="s">
        <v>5</v>
      </c>
      <c r="N207" s="8" t="s">
        <v>44</v>
      </c>
      <c r="O207" s="98" t="e">
        <f ca="1">+SUM($O$211:$O$219)/$O$208</f>
        <v>#N/A</v>
      </c>
    </row>
    <row r="208" spans="1:60" s="10" customFormat="1" ht="14.25" hidden="1" customHeight="1" outlineLevel="1" x14ac:dyDescent="0.25">
      <c r="B208" s="7"/>
      <c r="C208" s="49" t="s">
        <v>21</v>
      </c>
      <c r="D208" s="7"/>
      <c r="E208" s="7"/>
      <c r="F208" s="7"/>
      <c r="G208" s="7"/>
      <c r="H208" s="7"/>
      <c r="I208" s="7"/>
      <c r="J208" s="7"/>
      <c r="K208" s="7"/>
      <c r="M208" s="20" t="s">
        <v>5</v>
      </c>
      <c r="N208" s="20" t="s">
        <v>26</v>
      </c>
      <c r="O208" s="22">
        <f ca="1">+SUM(OFFSET(R210,,,,EconLT))</f>
        <v>0</v>
      </c>
      <c r="P208" s="93"/>
    </row>
    <row r="209" spans="2:57" s="10" customFormat="1" ht="14.25" hidden="1" customHeight="1" outlineLevel="1" x14ac:dyDescent="0.25">
      <c r="B209" s="7"/>
      <c r="C209" s="49"/>
      <c r="D209" s="7" t="s">
        <v>12</v>
      </c>
      <c r="E209" s="7"/>
      <c r="F209" s="7"/>
      <c r="G209" s="7"/>
      <c r="H209" s="7"/>
      <c r="I209" s="7"/>
      <c r="J209" s="7"/>
      <c r="K209" s="7"/>
      <c r="M209" s="8" t="s">
        <v>5</v>
      </c>
      <c r="N209" s="8" t="s">
        <v>13</v>
      </c>
      <c r="O209" s="35" t="str">
        <f ca="1">+IF(ROUND(O208-NPV(DRate,OFFSET(R99,,,,EconLT)),0)=0,"OK","ERROR")</f>
        <v>OK</v>
      </c>
      <c r="P209" s="93"/>
    </row>
    <row r="210" spans="2:57" s="43" customFormat="1" ht="12.75" hidden="1" customHeight="1" outlineLevel="1" x14ac:dyDescent="0.25">
      <c r="D210" s="43" t="s">
        <v>87</v>
      </c>
      <c r="L210" s="29"/>
      <c r="M210" s="29" t="s">
        <v>5</v>
      </c>
      <c r="N210" s="29" t="s">
        <v>58</v>
      </c>
      <c r="R210" s="36">
        <f t="shared" ref="R210:BE210" si="40">+R99/R202</f>
        <v>0</v>
      </c>
      <c r="S210" s="36">
        <f t="shared" si="40"/>
        <v>0</v>
      </c>
      <c r="T210" s="36">
        <f t="shared" si="40"/>
        <v>0</v>
      </c>
      <c r="U210" s="36">
        <f t="shared" si="40"/>
        <v>0</v>
      </c>
      <c r="V210" s="36">
        <f t="shared" si="40"/>
        <v>0</v>
      </c>
      <c r="W210" s="36">
        <f t="shared" si="40"/>
        <v>0</v>
      </c>
      <c r="X210" s="36">
        <f t="shared" si="40"/>
        <v>0</v>
      </c>
      <c r="Y210" s="36">
        <f t="shared" si="40"/>
        <v>0</v>
      </c>
      <c r="Z210" s="36">
        <f t="shared" si="40"/>
        <v>0</v>
      </c>
      <c r="AA210" s="36">
        <f t="shared" si="40"/>
        <v>0</v>
      </c>
      <c r="AB210" s="36">
        <f t="shared" si="40"/>
        <v>0</v>
      </c>
      <c r="AC210" s="36">
        <f t="shared" si="40"/>
        <v>0</v>
      </c>
      <c r="AD210" s="36">
        <f t="shared" si="40"/>
        <v>0</v>
      </c>
      <c r="AE210" s="36">
        <f t="shared" si="40"/>
        <v>0</v>
      </c>
      <c r="AF210" s="36">
        <f t="shared" si="40"/>
        <v>0</v>
      </c>
      <c r="AG210" s="36">
        <f t="shared" si="40"/>
        <v>0</v>
      </c>
      <c r="AH210" s="36">
        <f t="shared" si="40"/>
        <v>0</v>
      </c>
      <c r="AI210" s="36">
        <f t="shared" si="40"/>
        <v>0</v>
      </c>
      <c r="AJ210" s="36">
        <f t="shared" si="40"/>
        <v>0</v>
      </c>
      <c r="AK210" s="36">
        <f t="shared" si="40"/>
        <v>0</v>
      </c>
      <c r="AL210" s="36">
        <f t="shared" si="40"/>
        <v>0</v>
      </c>
      <c r="AM210" s="36">
        <f t="shared" si="40"/>
        <v>0</v>
      </c>
      <c r="AN210" s="36">
        <f t="shared" si="40"/>
        <v>0</v>
      </c>
      <c r="AO210" s="36">
        <f t="shared" si="40"/>
        <v>0</v>
      </c>
      <c r="AP210" s="36">
        <f t="shared" si="40"/>
        <v>0</v>
      </c>
      <c r="AQ210" s="36">
        <f t="shared" si="40"/>
        <v>0</v>
      </c>
      <c r="AR210" s="36">
        <f t="shared" si="40"/>
        <v>0</v>
      </c>
      <c r="AS210" s="36">
        <f t="shared" si="40"/>
        <v>0</v>
      </c>
      <c r="AT210" s="36">
        <f t="shared" si="40"/>
        <v>0</v>
      </c>
      <c r="AU210" s="36">
        <f t="shared" si="40"/>
        <v>0</v>
      </c>
      <c r="AV210" s="36">
        <f t="shared" si="40"/>
        <v>0</v>
      </c>
      <c r="AW210" s="36">
        <f t="shared" si="40"/>
        <v>0</v>
      </c>
      <c r="AX210" s="36">
        <f t="shared" si="40"/>
        <v>0</v>
      </c>
      <c r="AY210" s="36">
        <f t="shared" si="40"/>
        <v>0</v>
      </c>
      <c r="AZ210" s="36">
        <f t="shared" si="40"/>
        <v>0</v>
      </c>
      <c r="BA210" s="36">
        <f t="shared" si="40"/>
        <v>0</v>
      </c>
      <c r="BB210" s="36">
        <f t="shared" si="40"/>
        <v>0</v>
      </c>
      <c r="BC210" s="36">
        <f t="shared" si="40"/>
        <v>0</v>
      </c>
      <c r="BD210" s="36">
        <f t="shared" si="40"/>
        <v>0</v>
      </c>
      <c r="BE210" s="36">
        <f t="shared" si="40"/>
        <v>0</v>
      </c>
    </row>
    <row r="211" spans="2:57" s="10" customFormat="1" ht="14.25" hidden="1" customHeight="1" outlineLevel="1" x14ac:dyDescent="0.25">
      <c r="B211" s="7"/>
      <c r="C211" s="49" t="s">
        <v>83</v>
      </c>
      <c r="D211" s="7"/>
      <c r="E211" s="7"/>
      <c r="F211" s="13"/>
      <c r="G211" s="13"/>
      <c r="H211" s="13"/>
      <c r="I211" s="13"/>
      <c r="J211" s="13"/>
      <c r="K211" s="13"/>
      <c r="L211" s="12"/>
      <c r="M211" s="20" t="s">
        <v>5</v>
      </c>
      <c r="N211" s="20" t="s">
        <v>23</v>
      </c>
      <c r="O211" s="22">
        <f ca="1">+SUM(OFFSET(R212,,,,EconLT))</f>
        <v>0</v>
      </c>
    </row>
    <row r="212" spans="2:57" s="43" customFormat="1" ht="12.75" hidden="1" customHeight="1" outlineLevel="1" x14ac:dyDescent="0.25">
      <c r="D212" s="43" t="s">
        <v>88</v>
      </c>
      <c r="L212" s="29"/>
      <c r="M212" s="29" t="s">
        <v>5</v>
      </c>
      <c r="N212" s="29" t="s">
        <v>23</v>
      </c>
      <c r="R212" s="36">
        <f t="shared" ref="R212:BE212" si="41">+R118/Q202</f>
        <v>0</v>
      </c>
      <c r="S212" s="36">
        <f t="shared" si="41"/>
        <v>0</v>
      </c>
      <c r="T212" s="36">
        <f t="shared" si="41"/>
        <v>0</v>
      </c>
      <c r="U212" s="36">
        <f t="shared" si="41"/>
        <v>0</v>
      </c>
      <c r="V212" s="36">
        <f t="shared" si="41"/>
        <v>0</v>
      </c>
      <c r="W212" s="36">
        <f t="shared" si="41"/>
        <v>0</v>
      </c>
      <c r="X212" s="36">
        <f t="shared" si="41"/>
        <v>0</v>
      </c>
      <c r="Y212" s="36">
        <f t="shared" si="41"/>
        <v>0</v>
      </c>
      <c r="Z212" s="36">
        <f t="shared" si="41"/>
        <v>0</v>
      </c>
      <c r="AA212" s="36">
        <f t="shared" si="41"/>
        <v>0</v>
      </c>
      <c r="AB212" s="36">
        <f t="shared" si="41"/>
        <v>0</v>
      </c>
      <c r="AC212" s="36">
        <f t="shared" si="41"/>
        <v>0</v>
      </c>
      <c r="AD212" s="36">
        <f t="shared" si="41"/>
        <v>0</v>
      </c>
      <c r="AE212" s="36">
        <f t="shared" si="41"/>
        <v>0</v>
      </c>
      <c r="AF212" s="36">
        <f t="shared" si="41"/>
        <v>0</v>
      </c>
      <c r="AG212" s="36">
        <f t="shared" si="41"/>
        <v>0</v>
      </c>
      <c r="AH212" s="36">
        <f t="shared" si="41"/>
        <v>0</v>
      </c>
      <c r="AI212" s="36">
        <f t="shared" si="41"/>
        <v>0</v>
      </c>
      <c r="AJ212" s="36">
        <f t="shared" si="41"/>
        <v>0</v>
      </c>
      <c r="AK212" s="36">
        <f t="shared" si="41"/>
        <v>0</v>
      </c>
      <c r="AL212" s="36">
        <f t="shared" si="41"/>
        <v>0</v>
      </c>
      <c r="AM212" s="36">
        <f t="shared" si="41"/>
        <v>0</v>
      </c>
      <c r="AN212" s="36">
        <f t="shared" si="41"/>
        <v>0</v>
      </c>
      <c r="AO212" s="36">
        <f t="shared" si="41"/>
        <v>0</v>
      </c>
      <c r="AP212" s="36">
        <f t="shared" si="41"/>
        <v>0</v>
      </c>
      <c r="AQ212" s="36">
        <f t="shared" si="41"/>
        <v>0</v>
      </c>
      <c r="AR212" s="36">
        <f t="shared" si="41"/>
        <v>0</v>
      </c>
      <c r="AS212" s="36">
        <f t="shared" si="41"/>
        <v>0</v>
      </c>
      <c r="AT212" s="36">
        <f t="shared" si="41"/>
        <v>0</v>
      </c>
      <c r="AU212" s="36">
        <f t="shared" si="41"/>
        <v>0</v>
      </c>
      <c r="AV212" s="36">
        <f t="shared" si="41"/>
        <v>0</v>
      </c>
      <c r="AW212" s="36">
        <f t="shared" si="41"/>
        <v>0</v>
      </c>
      <c r="AX212" s="36">
        <f t="shared" si="41"/>
        <v>0</v>
      </c>
      <c r="AY212" s="36">
        <f t="shared" si="41"/>
        <v>0</v>
      </c>
      <c r="AZ212" s="36">
        <f t="shared" si="41"/>
        <v>0</v>
      </c>
      <c r="BA212" s="36">
        <f t="shared" si="41"/>
        <v>0</v>
      </c>
      <c r="BB212" s="36">
        <f t="shared" si="41"/>
        <v>0</v>
      </c>
      <c r="BC212" s="36">
        <f t="shared" si="41"/>
        <v>0</v>
      </c>
      <c r="BD212" s="36">
        <f t="shared" si="41"/>
        <v>0</v>
      </c>
      <c r="BE212" s="36">
        <f t="shared" si="41"/>
        <v>0</v>
      </c>
    </row>
    <row r="213" spans="2:57" s="10" customFormat="1" ht="14.25" hidden="1" customHeight="1" outlineLevel="1" x14ac:dyDescent="0.25">
      <c r="B213" s="7"/>
      <c r="C213" s="49" t="s">
        <v>84</v>
      </c>
      <c r="D213" s="7"/>
      <c r="E213" s="7"/>
      <c r="F213" s="13"/>
      <c r="G213" s="13"/>
      <c r="H213" s="13"/>
      <c r="I213" s="13"/>
      <c r="J213" s="13"/>
      <c r="K213" s="13"/>
      <c r="L213" s="12"/>
      <c r="M213" s="20" t="s">
        <v>5</v>
      </c>
      <c r="N213" s="20" t="s">
        <v>23</v>
      </c>
      <c r="O213" s="22" t="e">
        <f ca="1">+SUM(OFFSET(R215,,,,EconLT))</f>
        <v>#N/A</v>
      </c>
    </row>
    <row r="214" spans="2:57" s="10" customFormat="1" ht="14.25" hidden="1" customHeight="1" outlineLevel="1" x14ac:dyDescent="0.25">
      <c r="B214" s="7"/>
      <c r="C214" s="49"/>
      <c r="D214" s="7" t="s">
        <v>12</v>
      </c>
      <c r="E214" s="7"/>
      <c r="F214" s="7"/>
      <c r="G214" s="7"/>
      <c r="H214" s="7"/>
      <c r="I214" s="7"/>
      <c r="J214" s="7"/>
      <c r="K214" s="7"/>
      <c r="M214" s="8" t="s">
        <v>5</v>
      </c>
      <c r="N214" s="8" t="s">
        <v>13</v>
      </c>
      <c r="O214" s="35" t="e">
        <f ca="1">+IF(ROUND(O213-NPV(DRate,OFFSET(R131,,,,EconLT)),0)=0,"OK","ERROR")</f>
        <v>#N/A</v>
      </c>
      <c r="P214" s="93"/>
    </row>
    <row r="215" spans="2:57" s="43" customFormat="1" ht="12.75" hidden="1" customHeight="1" outlineLevel="1" x14ac:dyDescent="0.25">
      <c r="D215" s="43" t="s">
        <v>89</v>
      </c>
      <c r="L215" s="29"/>
      <c r="M215" s="29" t="s">
        <v>5</v>
      </c>
      <c r="N215" s="29" t="s">
        <v>57</v>
      </c>
      <c r="R215" s="36">
        <f t="shared" ref="R215:BE215" si="42">+R131/R202</f>
        <v>0</v>
      </c>
      <c r="S215" s="36" t="e">
        <f t="shared" si="42"/>
        <v>#N/A</v>
      </c>
      <c r="T215" s="36" t="e">
        <f t="shared" si="42"/>
        <v>#N/A</v>
      </c>
      <c r="U215" s="36" t="e">
        <f t="shared" si="42"/>
        <v>#N/A</v>
      </c>
      <c r="V215" s="36" t="e">
        <f t="shared" si="42"/>
        <v>#N/A</v>
      </c>
      <c r="W215" s="36" t="e">
        <f t="shared" si="42"/>
        <v>#N/A</v>
      </c>
      <c r="X215" s="36" t="e">
        <f t="shared" si="42"/>
        <v>#N/A</v>
      </c>
      <c r="Y215" s="36" t="e">
        <f t="shared" si="42"/>
        <v>#N/A</v>
      </c>
      <c r="Z215" s="36" t="e">
        <f t="shared" si="42"/>
        <v>#N/A</v>
      </c>
      <c r="AA215" s="36" t="e">
        <f t="shared" si="42"/>
        <v>#N/A</v>
      </c>
      <c r="AB215" s="36" t="e">
        <f t="shared" si="42"/>
        <v>#N/A</v>
      </c>
      <c r="AC215" s="36" t="e">
        <f t="shared" si="42"/>
        <v>#N/A</v>
      </c>
      <c r="AD215" s="36" t="e">
        <f t="shared" si="42"/>
        <v>#N/A</v>
      </c>
      <c r="AE215" s="36" t="e">
        <f t="shared" si="42"/>
        <v>#N/A</v>
      </c>
      <c r="AF215" s="36" t="e">
        <f t="shared" si="42"/>
        <v>#N/A</v>
      </c>
      <c r="AG215" s="36" t="e">
        <f t="shared" si="42"/>
        <v>#N/A</v>
      </c>
      <c r="AH215" s="36" t="e">
        <f t="shared" si="42"/>
        <v>#N/A</v>
      </c>
      <c r="AI215" s="36" t="e">
        <f t="shared" si="42"/>
        <v>#N/A</v>
      </c>
      <c r="AJ215" s="36" t="e">
        <f t="shared" si="42"/>
        <v>#N/A</v>
      </c>
      <c r="AK215" s="36" t="e">
        <f t="shared" si="42"/>
        <v>#N/A</v>
      </c>
      <c r="AL215" s="36" t="e">
        <f t="shared" si="42"/>
        <v>#N/A</v>
      </c>
      <c r="AM215" s="36" t="e">
        <f t="shared" si="42"/>
        <v>#N/A</v>
      </c>
      <c r="AN215" s="36" t="e">
        <f t="shared" si="42"/>
        <v>#N/A</v>
      </c>
      <c r="AO215" s="36" t="e">
        <f t="shared" si="42"/>
        <v>#N/A</v>
      </c>
      <c r="AP215" s="36" t="e">
        <f t="shared" si="42"/>
        <v>#N/A</v>
      </c>
      <c r="AQ215" s="36" t="e">
        <f t="shared" si="42"/>
        <v>#N/A</v>
      </c>
      <c r="AR215" s="36" t="e">
        <f t="shared" si="42"/>
        <v>#N/A</v>
      </c>
      <c r="AS215" s="36" t="e">
        <f t="shared" si="42"/>
        <v>#N/A</v>
      </c>
      <c r="AT215" s="36" t="e">
        <f t="shared" si="42"/>
        <v>#N/A</v>
      </c>
      <c r="AU215" s="36" t="e">
        <f t="shared" si="42"/>
        <v>#N/A</v>
      </c>
      <c r="AV215" s="36" t="e">
        <f t="shared" si="42"/>
        <v>#N/A</v>
      </c>
      <c r="AW215" s="36" t="e">
        <f t="shared" si="42"/>
        <v>#N/A</v>
      </c>
      <c r="AX215" s="36" t="e">
        <f t="shared" si="42"/>
        <v>#N/A</v>
      </c>
      <c r="AY215" s="36" t="e">
        <f t="shared" si="42"/>
        <v>#N/A</v>
      </c>
      <c r="AZ215" s="36" t="e">
        <f t="shared" si="42"/>
        <v>#N/A</v>
      </c>
      <c r="BA215" s="36" t="e">
        <f t="shared" si="42"/>
        <v>#N/A</v>
      </c>
      <c r="BB215" s="36" t="e">
        <f t="shared" si="42"/>
        <v>#N/A</v>
      </c>
      <c r="BC215" s="36" t="e">
        <f t="shared" si="42"/>
        <v>#N/A</v>
      </c>
      <c r="BD215" s="36" t="e">
        <f t="shared" si="42"/>
        <v>#N/A</v>
      </c>
      <c r="BE215" s="36" t="e">
        <f t="shared" si="42"/>
        <v>#N/A</v>
      </c>
    </row>
    <row r="216" spans="2:57" s="10" customFormat="1" ht="14.25" hidden="1" customHeight="1" outlineLevel="1" x14ac:dyDescent="0.25">
      <c r="B216" s="7"/>
      <c r="C216" s="49" t="s">
        <v>113</v>
      </c>
      <c r="D216" s="7"/>
      <c r="E216" s="7"/>
      <c r="F216" s="13"/>
      <c r="G216" s="13"/>
      <c r="H216" s="13"/>
      <c r="I216" s="13"/>
      <c r="J216" s="13"/>
      <c r="K216" s="13"/>
      <c r="L216" s="12"/>
      <c r="M216" s="20" t="s">
        <v>5</v>
      </c>
      <c r="N216" s="20" t="s">
        <v>23</v>
      </c>
      <c r="O216" s="22" t="e">
        <f ca="1">+SUM(OFFSET(R218,,,,EconLT))</f>
        <v>#N/A</v>
      </c>
    </row>
    <row r="217" spans="2:57" s="10" customFormat="1" ht="14.25" hidden="1" customHeight="1" outlineLevel="1" x14ac:dyDescent="0.25">
      <c r="B217" s="7"/>
      <c r="C217" s="49"/>
      <c r="D217" s="7" t="s">
        <v>12</v>
      </c>
      <c r="E217" s="7"/>
      <c r="F217" s="7"/>
      <c r="G217" s="7"/>
      <c r="H217" s="7"/>
      <c r="I217" s="7"/>
      <c r="J217" s="7"/>
      <c r="K217" s="7"/>
      <c r="M217" s="8" t="s">
        <v>5</v>
      </c>
      <c r="N217" s="8" t="s">
        <v>13</v>
      </c>
      <c r="O217" s="35" t="e">
        <f ca="1">+IF(ROUND(O216-NPV(DRate,OFFSET(R160,,,,EconLT)),0)=0,"OK","ERROR")</f>
        <v>#N/A</v>
      </c>
      <c r="P217" s="93"/>
    </row>
    <row r="218" spans="2:57" s="43" customFormat="1" ht="12.75" hidden="1" customHeight="1" outlineLevel="1" x14ac:dyDescent="0.25">
      <c r="D218" s="43" t="s">
        <v>116</v>
      </c>
      <c r="L218" s="29"/>
      <c r="M218" s="29" t="s">
        <v>5</v>
      </c>
      <c r="N218" s="29" t="s">
        <v>57</v>
      </c>
      <c r="R218" s="36">
        <f t="shared" ref="R218:BE218" si="43">+R160/R202</f>
        <v>0</v>
      </c>
      <c r="S218" s="36" t="e">
        <f t="shared" si="43"/>
        <v>#N/A</v>
      </c>
      <c r="T218" s="36" t="e">
        <f t="shared" si="43"/>
        <v>#N/A</v>
      </c>
      <c r="U218" s="36" t="e">
        <f t="shared" si="43"/>
        <v>#N/A</v>
      </c>
      <c r="V218" s="36" t="e">
        <f t="shared" si="43"/>
        <v>#N/A</v>
      </c>
      <c r="W218" s="36" t="e">
        <f t="shared" si="43"/>
        <v>#N/A</v>
      </c>
      <c r="X218" s="36" t="e">
        <f t="shared" si="43"/>
        <v>#N/A</v>
      </c>
      <c r="Y218" s="36" t="e">
        <f t="shared" si="43"/>
        <v>#N/A</v>
      </c>
      <c r="Z218" s="36" t="e">
        <f t="shared" si="43"/>
        <v>#N/A</v>
      </c>
      <c r="AA218" s="36" t="e">
        <f t="shared" si="43"/>
        <v>#N/A</v>
      </c>
      <c r="AB218" s="36" t="e">
        <f t="shared" si="43"/>
        <v>#N/A</v>
      </c>
      <c r="AC218" s="36" t="e">
        <f t="shared" si="43"/>
        <v>#N/A</v>
      </c>
      <c r="AD218" s="36" t="e">
        <f t="shared" si="43"/>
        <v>#N/A</v>
      </c>
      <c r="AE218" s="36" t="e">
        <f t="shared" si="43"/>
        <v>#N/A</v>
      </c>
      <c r="AF218" s="36" t="e">
        <f t="shared" si="43"/>
        <v>#N/A</v>
      </c>
      <c r="AG218" s="36" t="e">
        <f t="shared" si="43"/>
        <v>#N/A</v>
      </c>
      <c r="AH218" s="36" t="e">
        <f t="shared" si="43"/>
        <v>#N/A</v>
      </c>
      <c r="AI218" s="36" t="e">
        <f t="shared" si="43"/>
        <v>#N/A</v>
      </c>
      <c r="AJ218" s="36" t="e">
        <f t="shared" si="43"/>
        <v>#N/A</v>
      </c>
      <c r="AK218" s="36" t="e">
        <f t="shared" si="43"/>
        <v>#N/A</v>
      </c>
      <c r="AL218" s="36" t="e">
        <f t="shared" si="43"/>
        <v>#N/A</v>
      </c>
      <c r="AM218" s="36" t="e">
        <f t="shared" si="43"/>
        <v>#N/A</v>
      </c>
      <c r="AN218" s="36" t="e">
        <f t="shared" si="43"/>
        <v>#N/A</v>
      </c>
      <c r="AO218" s="36" t="e">
        <f t="shared" si="43"/>
        <v>#N/A</v>
      </c>
      <c r="AP218" s="36" t="e">
        <f t="shared" si="43"/>
        <v>#N/A</v>
      </c>
      <c r="AQ218" s="36" t="e">
        <f t="shared" si="43"/>
        <v>#N/A</v>
      </c>
      <c r="AR218" s="36" t="e">
        <f t="shared" si="43"/>
        <v>#N/A</v>
      </c>
      <c r="AS218" s="36" t="e">
        <f t="shared" si="43"/>
        <v>#N/A</v>
      </c>
      <c r="AT218" s="36" t="e">
        <f t="shared" si="43"/>
        <v>#N/A</v>
      </c>
      <c r="AU218" s="36" t="e">
        <f t="shared" si="43"/>
        <v>#N/A</v>
      </c>
      <c r="AV218" s="36" t="e">
        <f t="shared" si="43"/>
        <v>#N/A</v>
      </c>
      <c r="AW218" s="36" t="e">
        <f t="shared" si="43"/>
        <v>#N/A</v>
      </c>
      <c r="AX218" s="36" t="e">
        <f t="shared" si="43"/>
        <v>#N/A</v>
      </c>
      <c r="AY218" s="36" t="e">
        <f t="shared" si="43"/>
        <v>#N/A</v>
      </c>
      <c r="AZ218" s="36" t="e">
        <f t="shared" si="43"/>
        <v>#N/A</v>
      </c>
      <c r="BA218" s="36" t="e">
        <f t="shared" si="43"/>
        <v>#N/A</v>
      </c>
      <c r="BB218" s="36" t="e">
        <f t="shared" si="43"/>
        <v>#N/A</v>
      </c>
      <c r="BC218" s="36" t="e">
        <f t="shared" si="43"/>
        <v>#N/A</v>
      </c>
      <c r="BD218" s="36" t="e">
        <f t="shared" si="43"/>
        <v>#N/A</v>
      </c>
      <c r="BE218" s="36" t="e">
        <f t="shared" si="43"/>
        <v>#N/A</v>
      </c>
    </row>
    <row r="219" spans="2:57" s="10" customFormat="1" ht="14.25" hidden="1" customHeight="1" outlineLevel="1" x14ac:dyDescent="0.25">
      <c r="C219" s="49" t="s">
        <v>90</v>
      </c>
      <c r="F219" s="12"/>
      <c r="G219" s="12"/>
      <c r="H219" s="12"/>
      <c r="I219" s="12"/>
      <c r="J219" s="12"/>
      <c r="K219" s="12"/>
      <c r="L219" s="12"/>
      <c r="M219" s="20" t="s">
        <v>5</v>
      </c>
      <c r="N219" s="20" t="s">
        <v>23</v>
      </c>
      <c r="O219" s="22" t="e">
        <f ca="1">+SUM(OFFSET(R220,,,,EconLT))</f>
        <v>#REF!</v>
      </c>
    </row>
    <row r="220" spans="2:57" s="43" customFormat="1" ht="12.75" hidden="1" customHeight="1" outlineLevel="1" x14ac:dyDescent="0.25">
      <c r="D220" s="43" t="s">
        <v>91</v>
      </c>
      <c r="L220" s="29"/>
      <c r="M220" s="29" t="s">
        <v>5</v>
      </c>
      <c r="N220" s="29" t="s">
        <v>23</v>
      </c>
      <c r="R220" s="36">
        <f t="shared" ref="R220:BE220" ca="1" si="44">+R171/R202</f>
        <v>0</v>
      </c>
      <c r="S220" s="36">
        <f t="shared" ca="1" si="44"/>
        <v>0</v>
      </c>
      <c r="T220" s="36">
        <f t="shared" ca="1" si="44"/>
        <v>0</v>
      </c>
      <c r="U220" s="36">
        <f t="shared" ca="1" si="44"/>
        <v>0</v>
      </c>
      <c r="V220" s="36">
        <f t="shared" ca="1" si="44"/>
        <v>0</v>
      </c>
      <c r="W220" s="36">
        <f t="shared" ca="1" si="44"/>
        <v>0</v>
      </c>
      <c r="X220" s="36">
        <f t="shared" ca="1" si="44"/>
        <v>0</v>
      </c>
      <c r="Y220" s="36">
        <f t="shared" ca="1" si="44"/>
        <v>0</v>
      </c>
      <c r="Z220" s="36">
        <f t="shared" ca="1" si="44"/>
        <v>0</v>
      </c>
      <c r="AA220" s="36">
        <f t="shared" ca="1" si="44"/>
        <v>0</v>
      </c>
      <c r="AB220" s="36">
        <f t="shared" ca="1" si="44"/>
        <v>0</v>
      </c>
      <c r="AC220" s="36">
        <f t="shared" ca="1" si="44"/>
        <v>0</v>
      </c>
      <c r="AD220" s="36">
        <f t="shared" ca="1" si="44"/>
        <v>0</v>
      </c>
      <c r="AE220" s="36">
        <f t="shared" ca="1" si="44"/>
        <v>0</v>
      </c>
      <c r="AF220" s="36">
        <f t="shared" ca="1" si="44"/>
        <v>0</v>
      </c>
      <c r="AG220" s="36">
        <f t="shared" ca="1" si="44"/>
        <v>0</v>
      </c>
      <c r="AH220" s="36">
        <f t="shared" ca="1" si="44"/>
        <v>0</v>
      </c>
      <c r="AI220" s="36">
        <f t="shared" ca="1" si="44"/>
        <v>0</v>
      </c>
      <c r="AJ220" s="36">
        <f t="shared" ca="1" si="44"/>
        <v>0</v>
      </c>
      <c r="AK220" s="36" t="e">
        <f t="shared" ca="1" si="44"/>
        <v>#REF!</v>
      </c>
      <c r="AL220" s="36">
        <f t="shared" ca="1" si="44"/>
        <v>0</v>
      </c>
      <c r="AM220" s="36">
        <f t="shared" ca="1" si="44"/>
        <v>0</v>
      </c>
      <c r="AN220" s="36">
        <f t="shared" ca="1" si="44"/>
        <v>0</v>
      </c>
      <c r="AO220" s="36">
        <f t="shared" ca="1" si="44"/>
        <v>0</v>
      </c>
      <c r="AP220" s="36">
        <f t="shared" ca="1" si="44"/>
        <v>0</v>
      </c>
      <c r="AQ220" s="36">
        <f t="shared" ca="1" si="44"/>
        <v>0</v>
      </c>
      <c r="AR220" s="36">
        <f t="shared" ca="1" si="44"/>
        <v>0</v>
      </c>
      <c r="AS220" s="36">
        <f t="shared" ca="1" si="44"/>
        <v>0</v>
      </c>
      <c r="AT220" s="36">
        <f t="shared" ca="1" si="44"/>
        <v>0</v>
      </c>
      <c r="AU220" s="36">
        <f t="shared" ca="1" si="44"/>
        <v>0</v>
      </c>
      <c r="AV220" s="36">
        <f t="shared" ca="1" si="44"/>
        <v>0</v>
      </c>
      <c r="AW220" s="36">
        <f t="shared" ca="1" si="44"/>
        <v>0</v>
      </c>
      <c r="AX220" s="36">
        <f t="shared" ca="1" si="44"/>
        <v>0</v>
      </c>
      <c r="AY220" s="36">
        <f t="shared" ca="1" si="44"/>
        <v>0</v>
      </c>
      <c r="AZ220" s="36">
        <f t="shared" ca="1" si="44"/>
        <v>0</v>
      </c>
      <c r="BA220" s="36">
        <f t="shared" ca="1" si="44"/>
        <v>0</v>
      </c>
      <c r="BB220" s="36">
        <f t="shared" ca="1" si="44"/>
        <v>0</v>
      </c>
      <c r="BC220" s="36">
        <f t="shared" ca="1" si="44"/>
        <v>0</v>
      </c>
      <c r="BD220" s="36">
        <f t="shared" ca="1" si="44"/>
        <v>0</v>
      </c>
      <c r="BE220" s="36">
        <f t="shared" ca="1" si="44"/>
        <v>0</v>
      </c>
    </row>
    <row r="221" spans="2:57" s="10" customFormat="1" ht="14.25" hidden="1" customHeight="1" outlineLevel="1" thickBot="1" x14ac:dyDescent="0.3">
      <c r="F221" s="12"/>
      <c r="G221" s="12"/>
      <c r="H221" s="12"/>
      <c r="I221" s="12"/>
      <c r="J221" s="12"/>
      <c r="K221" s="12"/>
      <c r="L221" s="12"/>
      <c r="M221" s="20"/>
      <c r="N221" s="20"/>
      <c r="O221" s="22"/>
    </row>
    <row r="222" spans="2:57" s="79" customFormat="1" ht="14.25" hidden="1" customHeight="1" outlineLevel="1" thickTop="1" thickBot="1" x14ac:dyDescent="0.3">
      <c r="B222" s="24" t="s">
        <v>97</v>
      </c>
      <c r="L222" s="80"/>
      <c r="M222" s="25" t="s">
        <v>5</v>
      </c>
      <c r="N222" s="25" t="s">
        <v>117</v>
      </c>
      <c r="O222" s="92" t="e">
        <f ca="1">100*O223</f>
        <v>#N/A</v>
      </c>
    </row>
    <row r="223" spans="2:57" s="7" customFormat="1" ht="14.25" hidden="1" customHeight="1" outlineLevel="1" thickTop="1" x14ac:dyDescent="0.25">
      <c r="B223" s="7" t="s">
        <v>97</v>
      </c>
      <c r="L223" s="6"/>
      <c r="M223" s="8" t="s">
        <v>5</v>
      </c>
      <c r="N223" s="8" t="s">
        <v>44</v>
      </c>
      <c r="O223" s="98" t="e">
        <f ca="1">+SUM($O$225:$O$229)/$O$224</f>
        <v>#N/A</v>
      </c>
    </row>
    <row r="224" spans="2:57" hidden="1" outlineLevel="1" x14ac:dyDescent="0.2">
      <c r="C224" s="49" t="s">
        <v>21</v>
      </c>
      <c r="D224" s="7"/>
      <c r="E224" s="7"/>
      <c r="F224" s="7"/>
      <c r="G224" s="7"/>
      <c r="H224" s="7"/>
      <c r="I224" s="7"/>
      <c r="J224" s="7"/>
      <c r="K224" s="7"/>
      <c r="L224" s="10"/>
      <c r="M224" s="20" t="s">
        <v>5</v>
      </c>
      <c r="N224" s="20" t="s">
        <v>26</v>
      </c>
      <c r="O224" s="22">
        <f ca="1">+SUM(OFFSET(R225,,,,EconLT))</f>
        <v>0</v>
      </c>
    </row>
    <row r="225" spans="2:57" s="43" customFormat="1" ht="12.75" hidden="1" customHeight="1" outlineLevel="1" x14ac:dyDescent="0.25">
      <c r="D225" s="43" t="s">
        <v>87</v>
      </c>
      <c r="L225" s="29"/>
      <c r="M225" s="29" t="s">
        <v>5</v>
      </c>
      <c r="N225" s="29" t="s">
        <v>58</v>
      </c>
      <c r="R225" s="36">
        <f t="shared" ref="R225:BE225" si="45">+R183/R202</f>
        <v>0</v>
      </c>
      <c r="S225" s="36">
        <f t="shared" si="45"/>
        <v>0</v>
      </c>
      <c r="T225" s="36">
        <f t="shared" si="45"/>
        <v>0</v>
      </c>
      <c r="U225" s="36">
        <f t="shared" si="45"/>
        <v>0</v>
      </c>
      <c r="V225" s="36">
        <f t="shared" si="45"/>
        <v>0</v>
      </c>
      <c r="W225" s="36">
        <f t="shared" si="45"/>
        <v>0</v>
      </c>
      <c r="X225" s="36">
        <f t="shared" si="45"/>
        <v>0</v>
      </c>
      <c r="Y225" s="36">
        <f t="shared" si="45"/>
        <v>0</v>
      </c>
      <c r="Z225" s="36">
        <f t="shared" si="45"/>
        <v>0</v>
      </c>
      <c r="AA225" s="36">
        <f t="shared" si="45"/>
        <v>0</v>
      </c>
      <c r="AB225" s="36">
        <f t="shared" si="45"/>
        <v>0</v>
      </c>
      <c r="AC225" s="36">
        <f t="shared" si="45"/>
        <v>0</v>
      </c>
      <c r="AD225" s="36">
        <f t="shared" si="45"/>
        <v>0</v>
      </c>
      <c r="AE225" s="36">
        <f t="shared" si="45"/>
        <v>0</v>
      </c>
      <c r="AF225" s="36">
        <f t="shared" si="45"/>
        <v>0</v>
      </c>
      <c r="AG225" s="36">
        <f t="shared" si="45"/>
        <v>0</v>
      </c>
      <c r="AH225" s="36">
        <f t="shared" si="45"/>
        <v>0</v>
      </c>
      <c r="AI225" s="36">
        <f t="shared" si="45"/>
        <v>0</v>
      </c>
      <c r="AJ225" s="36">
        <f t="shared" si="45"/>
        <v>0</v>
      </c>
      <c r="AK225" s="36">
        <f t="shared" si="45"/>
        <v>0</v>
      </c>
      <c r="AL225" s="36">
        <f t="shared" si="45"/>
        <v>0</v>
      </c>
      <c r="AM225" s="36">
        <f t="shared" si="45"/>
        <v>0</v>
      </c>
      <c r="AN225" s="36">
        <f t="shared" si="45"/>
        <v>0</v>
      </c>
      <c r="AO225" s="36">
        <f t="shared" si="45"/>
        <v>0</v>
      </c>
      <c r="AP225" s="36">
        <f t="shared" si="45"/>
        <v>0</v>
      </c>
      <c r="AQ225" s="36">
        <f t="shared" si="45"/>
        <v>0</v>
      </c>
      <c r="AR225" s="36">
        <f t="shared" si="45"/>
        <v>0</v>
      </c>
      <c r="AS225" s="36">
        <f t="shared" si="45"/>
        <v>0</v>
      </c>
      <c r="AT225" s="36">
        <f t="shared" si="45"/>
        <v>0</v>
      </c>
      <c r="AU225" s="36">
        <f t="shared" si="45"/>
        <v>0</v>
      </c>
      <c r="AV225" s="36">
        <f t="shared" si="45"/>
        <v>0</v>
      </c>
      <c r="AW225" s="36">
        <f t="shared" si="45"/>
        <v>0</v>
      </c>
      <c r="AX225" s="36">
        <f t="shared" si="45"/>
        <v>0</v>
      </c>
      <c r="AY225" s="36">
        <f t="shared" si="45"/>
        <v>0</v>
      </c>
      <c r="AZ225" s="36">
        <f t="shared" si="45"/>
        <v>0</v>
      </c>
      <c r="BA225" s="36">
        <f t="shared" si="45"/>
        <v>0</v>
      </c>
      <c r="BB225" s="36">
        <f t="shared" si="45"/>
        <v>0</v>
      </c>
      <c r="BC225" s="36">
        <f t="shared" si="45"/>
        <v>0</v>
      </c>
      <c r="BD225" s="36">
        <f t="shared" si="45"/>
        <v>0</v>
      </c>
      <c r="BE225" s="36">
        <f t="shared" si="45"/>
        <v>0</v>
      </c>
    </row>
    <row r="226" spans="2:57" hidden="1" outlineLevel="1" x14ac:dyDescent="0.2">
      <c r="C226" s="49" t="s">
        <v>84</v>
      </c>
      <c r="D226" s="7"/>
      <c r="E226" s="7"/>
      <c r="F226" s="13"/>
      <c r="G226" s="13"/>
      <c r="H226" s="13"/>
      <c r="I226" s="13"/>
      <c r="J226" s="13"/>
      <c r="K226" s="13"/>
      <c r="L226" s="12"/>
      <c r="M226" s="20" t="s">
        <v>5</v>
      </c>
      <c r="N226" s="20" t="s">
        <v>23</v>
      </c>
      <c r="O226" s="22" t="e">
        <f ca="1">+SUM(OFFSET(R228,,,,EconLT))</f>
        <v>#N/A</v>
      </c>
    </row>
    <row r="227" spans="2:57" s="10" customFormat="1" ht="14.25" hidden="1" customHeight="1" outlineLevel="1" x14ac:dyDescent="0.25">
      <c r="B227" s="7"/>
      <c r="C227" s="49"/>
      <c r="D227" s="7" t="s">
        <v>12</v>
      </c>
      <c r="E227" s="7"/>
      <c r="F227" s="7"/>
      <c r="G227" s="7"/>
      <c r="H227" s="7"/>
      <c r="I227" s="7"/>
      <c r="J227" s="7"/>
      <c r="K227" s="7"/>
      <c r="M227" s="8" t="s">
        <v>5</v>
      </c>
      <c r="N227" s="8" t="s">
        <v>13</v>
      </c>
      <c r="O227" s="35" t="e">
        <f ca="1">+IF(ROUND(O226-NPV(DRate,OFFSET(R185,,,,EconLT)),0)=0,"OK","ERROR")</f>
        <v>#N/A</v>
      </c>
      <c r="P227" s="93"/>
    </row>
    <row r="228" spans="2:57" s="43" customFormat="1" ht="12.75" hidden="1" customHeight="1" outlineLevel="1" x14ac:dyDescent="0.25">
      <c r="D228" s="43" t="s">
        <v>89</v>
      </c>
      <c r="L228" s="29"/>
      <c r="M228" s="29" t="s">
        <v>5</v>
      </c>
      <c r="N228" s="29" t="s">
        <v>57</v>
      </c>
      <c r="R228" s="36">
        <f t="shared" ref="R228:BE228" si="46">+R185/R202</f>
        <v>0</v>
      </c>
      <c r="S228" s="36" t="e">
        <f t="shared" si="46"/>
        <v>#N/A</v>
      </c>
      <c r="T228" s="36" t="e">
        <f t="shared" si="46"/>
        <v>#N/A</v>
      </c>
      <c r="U228" s="36" t="e">
        <f t="shared" si="46"/>
        <v>#N/A</v>
      </c>
      <c r="V228" s="36" t="e">
        <f t="shared" si="46"/>
        <v>#N/A</v>
      </c>
      <c r="W228" s="36" t="e">
        <f t="shared" si="46"/>
        <v>#N/A</v>
      </c>
      <c r="X228" s="36" t="e">
        <f t="shared" si="46"/>
        <v>#N/A</v>
      </c>
      <c r="Y228" s="36" t="e">
        <f t="shared" si="46"/>
        <v>#N/A</v>
      </c>
      <c r="Z228" s="36" t="e">
        <f t="shared" si="46"/>
        <v>#N/A</v>
      </c>
      <c r="AA228" s="36" t="e">
        <f t="shared" si="46"/>
        <v>#N/A</v>
      </c>
      <c r="AB228" s="36" t="e">
        <f t="shared" si="46"/>
        <v>#N/A</v>
      </c>
      <c r="AC228" s="36" t="e">
        <f t="shared" si="46"/>
        <v>#N/A</v>
      </c>
      <c r="AD228" s="36" t="e">
        <f t="shared" si="46"/>
        <v>#N/A</v>
      </c>
      <c r="AE228" s="36" t="e">
        <f t="shared" si="46"/>
        <v>#N/A</v>
      </c>
      <c r="AF228" s="36" t="e">
        <f t="shared" si="46"/>
        <v>#N/A</v>
      </c>
      <c r="AG228" s="36" t="e">
        <f t="shared" si="46"/>
        <v>#N/A</v>
      </c>
      <c r="AH228" s="36" t="e">
        <f t="shared" si="46"/>
        <v>#N/A</v>
      </c>
      <c r="AI228" s="36" t="e">
        <f t="shared" si="46"/>
        <v>#N/A</v>
      </c>
      <c r="AJ228" s="36" t="e">
        <f t="shared" si="46"/>
        <v>#N/A</v>
      </c>
      <c r="AK228" s="36" t="e">
        <f t="shared" si="46"/>
        <v>#N/A</v>
      </c>
      <c r="AL228" s="36" t="e">
        <f t="shared" si="46"/>
        <v>#N/A</v>
      </c>
      <c r="AM228" s="36" t="e">
        <f t="shared" si="46"/>
        <v>#N/A</v>
      </c>
      <c r="AN228" s="36" t="e">
        <f t="shared" si="46"/>
        <v>#N/A</v>
      </c>
      <c r="AO228" s="36" t="e">
        <f t="shared" si="46"/>
        <v>#N/A</v>
      </c>
      <c r="AP228" s="36" t="e">
        <f t="shared" si="46"/>
        <v>#N/A</v>
      </c>
      <c r="AQ228" s="36" t="e">
        <f t="shared" si="46"/>
        <v>#N/A</v>
      </c>
      <c r="AR228" s="36" t="e">
        <f t="shared" si="46"/>
        <v>#N/A</v>
      </c>
      <c r="AS228" s="36" t="e">
        <f t="shared" si="46"/>
        <v>#N/A</v>
      </c>
      <c r="AT228" s="36" t="e">
        <f t="shared" si="46"/>
        <v>#N/A</v>
      </c>
      <c r="AU228" s="36" t="e">
        <f t="shared" si="46"/>
        <v>#N/A</v>
      </c>
      <c r="AV228" s="36" t="e">
        <f t="shared" si="46"/>
        <v>#N/A</v>
      </c>
      <c r="AW228" s="36" t="e">
        <f t="shared" si="46"/>
        <v>#N/A</v>
      </c>
      <c r="AX228" s="36" t="e">
        <f t="shared" si="46"/>
        <v>#N/A</v>
      </c>
      <c r="AY228" s="36" t="e">
        <f t="shared" si="46"/>
        <v>#N/A</v>
      </c>
      <c r="AZ228" s="36" t="e">
        <f t="shared" si="46"/>
        <v>#N/A</v>
      </c>
      <c r="BA228" s="36" t="e">
        <f t="shared" si="46"/>
        <v>#N/A</v>
      </c>
      <c r="BB228" s="36" t="e">
        <f t="shared" si="46"/>
        <v>#N/A</v>
      </c>
      <c r="BC228" s="36" t="e">
        <f t="shared" si="46"/>
        <v>#N/A</v>
      </c>
      <c r="BD228" s="36" t="e">
        <f t="shared" si="46"/>
        <v>#N/A</v>
      </c>
      <c r="BE228" s="36" t="e">
        <f t="shared" si="46"/>
        <v>#N/A</v>
      </c>
    </row>
    <row r="229" spans="2:57" hidden="1" outlineLevel="1" x14ac:dyDescent="0.2">
      <c r="C229" s="49" t="s">
        <v>113</v>
      </c>
      <c r="D229" s="7"/>
      <c r="E229" s="7"/>
      <c r="F229" s="13"/>
      <c r="G229" s="13"/>
      <c r="H229" s="13"/>
      <c r="I229" s="13"/>
      <c r="J229" s="13"/>
      <c r="K229" s="13"/>
      <c r="L229" s="12"/>
      <c r="M229" s="20" t="s">
        <v>5</v>
      </c>
      <c r="N229" s="20" t="s">
        <v>23</v>
      </c>
      <c r="O229" s="22" t="e">
        <f ca="1">+SUM(OFFSET(R231,,,,EconLT))</f>
        <v>#N/A</v>
      </c>
    </row>
    <row r="230" spans="2:57" s="10" customFormat="1" ht="14.25" hidden="1" customHeight="1" outlineLevel="1" x14ac:dyDescent="0.25">
      <c r="B230" s="7"/>
      <c r="C230" s="49"/>
      <c r="D230" s="7" t="s">
        <v>12</v>
      </c>
      <c r="E230" s="7"/>
      <c r="F230" s="7"/>
      <c r="G230" s="7"/>
      <c r="H230" s="7"/>
      <c r="I230" s="7"/>
      <c r="J230" s="7"/>
      <c r="K230" s="7"/>
      <c r="M230" s="8" t="s">
        <v>5</v>
      </c>
      <c r="N230" s="8" t="s">
        <v>13</v>
      </c>
      <c r="O230" s="35" t="e">
        <f ca="1">+IF(ROUND(O229-NPV(DRate,OFFSET(R195,,,,EconLT)),0)=0,"OK","ERROR")</f>
        <v>#N/A</v>
      </c>
      <c r="P230" s="93"/>
    </row>
    <row r="231" spans="2:57" s="43" customFormat="1" ht="12.75" hidden="1" customHeight="1" outlineLevel="1" x14ac:dyDescent="0.25">
      <c r="D231" s="43" t="s">
        <v>116</v>
      </c>
      <c r="L231" s="29"/>
      <c r="M231" s="29" t="s">
        <v>5</v>
      </c>
      <c r="N231" s="29" t="s">
        <v>57</v>
      </c>
      <c r="R231" s="36">
        <f t="shared" ref="R231:BE231" si="47">+R195/R202</f>
        <v>0</v>
      </c>
      <c r="S231" s="36" t="e">
        <f t="shared" si="47"/>
        <v>#N/A</v>
      </c>
      <c r="T231" s="36" t="e">
        <f t="shared" si="47"/>
        <v>#N/A</v>
      </c>
      <c r="U231" s="36" t="e">
        <f t="shared" si="47"/>
        <v>#N/A</v>
      </c>
      <c r="V231" s="36" t="e">
        <f t="shared" si="47"/>
        <v>#N/A</v>
      </c>
      <c r="W231" s="36" t="e">
        <f t="shared" si="47"/>
        <v>#N/A</v>
      </c>
      <c r="X231" s="36" t="e">
        <f t="shared" si="47"/>
        <v>#N/A</v>
      </c>
      <c r="Y231" s="36" t="e">
        <f t="shared" si="47"/>
        <v>#N/A</v>
      </c>
      <c r="Z231" s="36" t="e">
        <f t="shared" si="47"/>
        <v>#N/A</v>
      </c>
      <c r="AA231" s="36" t="e">
        <f t="shared" si="47"/>
        <v>#N/A</v>
      </c>
      <c r="AB231" s="36" t="e">
        <f t="shared" si="47"/>
        <v>#N/A</v>
      </c>
      <c r="AC231" s="36" t="e">
        <f t="shared" si="47"/>
        <v>#N/A</v>
      </c>
      <c r="AD231" s="36" t="e">
        <f t="shared" si="47"/>
        <v>#N/A</v>
      </c>
      <c r="AE231" s="36" t="e">
        <f t="shared" si="47"/>
        <v>#N/A</v>
      </c>
      <c r="AF231" s="36" t="e">
        <f t="shared" si="47"/>
        <v>#N/A</v>
      </c>
      <c r="AG231" s="36" t="e">
        <f t="shared" si="47"/>
        <v>#N/A</v>
      </c>
      <c r="AH231" s="36" t="e">
        <f t="shared" si="47"/>
        <v>#N/A</v>
      </c>
      <c r="AI231" s="36" t="e">
        <f t="shared" si="47"/>
        <v>#N/A</v>
      </c>
      <c r="AJ231" s="36" t="e">
        <f t="shared" si="47"/>
        <v>#N/A</v>
      </c>
      <c r="AK231" s="36" t="e">
        <f t="shared" si="47"/>
        <v>#N/A</v>
      </c>
      <c r="AL231" s="36" t="e">
        <f t="shared" si="47"/>
        <v>#N/A</v>
      </c>
      <c r="AM231" s="36" t="e">
        <f t="shared" si="47"/>
        <v>#N/A</v>
      </c>
      <c r="AN231" s="36" t="e">
        <f t="shared" si="47"/>
        <v>#N/A</v>
      </c>
      <c r="AO231" s="36" t="e">
        <f t="shared" si="47"/>
        <v>#N/A</v>
      </c>
      <c r="AP231" s="36" t="e">
        <f t="shared" si="47"/>
        <v>#N/A</v>
      </c>
      <c r="AQ231" s="36" t="e">
        <f t="shared" si="47"/>
        <v>#N/A</v>
      </c>
      <c r="AR231" s="36" t="e">
        <f t="shared" si="47"/>
        <v>#N/A</v>
      </c>
      <c r="AS231" s="36" t="e">
        <f t="shared" si="47"/>
        <v>#N/A</v>
      </c>
      <c r="AT231" s="36" t="e">
        <f t="shared" si="47"/>
        <v>#N/A</v>
      </c>
      <c r="AU231" s="36" t="e">
        <f t="shared" si="47"/>
        <v>#N/A</v>
      </c>
      <c r="AV231" s="36" t="e">
        <f t="shared" si="47"/>
        <v>#N/A</v>
      </c>
      <c r="AW231" s="36" t="e">
        <f t="shared" si="47"/>
        <v>#N/A</v>
      </c>
      <c r="AX231" s="36" t="e">
        <f t="shared" si="47"/>
        <v>#N/A</v>
      </c>
      <c r="AY231" s="36" t="e">
        <f t="shared" si="47"/>
        <v>#N/A</v>
      </c>
      <c r="AZ231" s="36" t="e">
        <f t="shared" si="47"/>
        <v>#N/A</v>
      </c>
      <c r="BA231" s="36" t="e">
        <f t="shared" si="47"/>
        <v>#N/A</v>
      </c>
      <c r="BB231" s="36" t="e">
        <f t="shared" si="47"/>
        <v>#N/A</v>
      </c>
      <c r="BC231" s="36" t="e">
        <f t="shared" si="47"/>
        <v>#N/A</v>
      </c>
      <c r="BD231" s="36" t="e">
        <f t="shared" si="47"/>
        <v>#N/A</v>
      </c>
      <c r="BE231" s="36" t="e">
        <f t="shared" si="47"/>
        <v>#N/A</v>
      </c>
    </row>
    <row r="232" spans="2:57" hidden="1" outlineLevel="1" x14ac:dyDescent="0.2"/>
    <row r="233" spans="2:57" ht="13.5" hidden="1" outlineLevel="1" thickBot="1" x14ac:dyDescent="0.25">
      <c r="B233" s="2" t="s">
        <v>379</v>
      </c>
      <c r="M233" s="42" t="s">
        <v>7</v>
      </c>
      <c r="N233" s="42" t="s">
        <v>8</v>
      </c>
      <c r="O233" s="141" t="e">
        <f>+$O$106</f>
        <v>#DIV/0!</v>
      </c>
      <c r="P233" s="42"/>
      <c r="Q233" s="42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</row>
    <row r="234" spans="2:57" s="79" customFormat="1" ht="14.25" hidden="1" customHeight="1" outlineLevel="1" thickTop="1" thickBot="1" x14ac:dyDescent="0.3">
      <c r="B234" s="24" t="s">
        <v>100</v>
      </c>
      <c r="L234" s="80"/>
      <c r="M234" s="25" t="s">
        <v>5</v>
      </c>
      <c r="N234" s="25" t="s">
        <v>28</v>
      </c>
      <c r="O234" s="73" t="e">
        <f>+HLOOKUP(1,$R$235:$BE$236,2,0)-1</f>
        <v>#N/A</v>
      </c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</row>
    <row r="235" spans="2:57" s="7" customFormat="1" ht="14.25" hidden="1" customHeight="1" outlineLevel="1" thickTop="1" x14ac:dyDescent="0.25">
      <c r="B235" s="13"/>
      <c r="L235" s="6"/>
      <c r="M235" s="20"/>
      <c r="N235" s="20"/>
      <c r="O235" s="86"/>
      <c r="R235" s="84" t="e">
        <f>+IF('Biomass Financial'!R4&gt;0,1,0)</f>
        <v>#DIV/0!</v>
      </c>
      <c r="S235" s="84" t="e">
        <f>+IF('Biomass Financial'!S4&gt;0,1,0)</f>
        <v>#N/A</v>
      </c>
      <c r="T235" s="84" t="e">
        <f>+IF('Biomass Financial'!T4&gt;0,1,0)</f>
        <v>#N/A</v>
      </c>
      <c r="U235" s="84" t="e">
        <f>+IF('Biomass Financial'!U4&gt;0,1,0)</f>
        <v>#N/A</v>
      </c>
      <c r="V235" s="84" t="e">
        <f>+IF('Biomass Financial'!V4&gt;0,1,0)</f>
        <v>#N/A</v>
      </c>
      <c r="W235" s="84" t="e">
        <f>+IF('Biomass Financial'!W4&gt;0,1,0)</f>
        <v>#N/A</v>
      </c>
      <c r="X235" s="84" t="e">
        <f>+IF('Biomass Financial'!X4&gt;0,1,0)</f>
        <v>#N/A</v>
      </c>
      <c r="Y235" s="84" t="e">
        <f>+IF('Biomass Financial'!Y4&gt;0,1,0)</f>
        <v>#N/A</v>
      </c>
      <c r="Z235" s="84" t="e">
        <f>+IF('Biomass Financial'!Z4&gt;0,1,0)</f>
        <v>#N/A</v>
      </c>
      <c r="AA235" s="84" t="e">
        <f>+IF('Biomass Financial'!AA4&gt;0,1,0)</f>
        <v>#N/A</v>
      </c>
      <c r="AB235" s="84" t="e">
        <f>+IF('Biomass Financial'!AB4&gt;0,1,0)</f>
        <v>#N/A</v>
      </c>
      <c r="AC235" s="84" t="e">
        <f>+IF('Biomass Financial'!AC4&gt;0,1,0)</f>
        <v>#N/A</v>
      </c>
      <c r="AD235" s="84" t="e">
        <f>+IF('Biomass Financial'!AD4&gt;0,1,0)</f>
        <v>#N/A</v>
      </c>
      <c r="AE235" s="84" t="e">
        <f>+IF('Biomass Financial'!AE4&gt;0,1,0)</f>
        <v>#N/A</v>
      </c>
      <c r="AF235" s="84" t="e">
        <f>+IF('Biomass Financial'!AF4&gt;0,1,0)</f>
        <v>#N/A</v>
      </c>
      <c r="AG235" s="84" t="e">
        <f>+IF('Biomass Financial'!AG4&gt;0,1,0)</f>
        <v>#N/A</v>
      </c>
      <c r="AH235" s="84" t="e">
        <f>+IF('Biomass Financial'!AH4&gt;0,1,0)</f>
        <v>#N/A</v>
      </c>
      <c r="AI235" s="84" t="e">
        <f>+IF('Biomass Financial'!AI4&gt;0,1,0)</f>
        <v>#N/A</v>
      </c>
      <c r="AJ235" s="84" t="e">
        <f>+IF('Biomass Financial'!AJ4&gt;0,1,0)</f>
        <v>#N/A</v>
      </c>
      <c r="AK235" s="84" t="e">
        <f>+IF('Biomass Financial'!AK4&gt;0,1,0)</f>
        <v>#N/A</v>
      </c>
      <c r="AL235" s="84" t="e">
        <f>+IF('Biomass Financial'!AL4&gt;0,1,0)</f>
        <v>#N/A</v>
      </c>
      <c r="AM235" s="84" t="e">
        <f>+IF('Biomass Financial'!AM4&gt;0,1,0)</f>
        <v>#N/A</v>
      </c>
      <c r="AN235" s="84" t="e">
        <f>+IF('Biomass Financial'!AN4&gt;0,1,0)</f>
        <v>#N/A</v>
      </c>
      <c r="AO235" s="84" t="e">
        <f>+IF('Biomass Financial'!AO4&gt;0,1,0)</f>
        <v>#N/A</v>
      </c>
      <c r="AP235" s="84" t="e">
        <f>+IF('Biomass Financial'!AP4&gt;0,1,0)</f>
        <v>#N/A</v>
      </c>
      <c r="AQ235" s="84" t="e">
        <f>+IF('Biomass Financial'!AQ4&gt;0,1,0)</f>
        <v>#N/A</v>
      </c>
      <c r="AR235" s="84" t="e">
        <f>+IF('Biomass Financial'!AR4&gt;0,1,0)</f>
        <v>#N/A</v>
      </c>
      <c r="AS235" s="84" t="e">
        <f>+IF('Biomass Financial'!AS4&gt;0,1,0)</f>
        <v>#N/A</v>
      </c>
      <c r="AT235" s="84" t="e">
        <f>+IF('Biomass Financial'!AT4&gt;0,1,0)</f>
        <v>#N/A</v>
      </c>
      <c r="AU235" s="84" t="e">
        <f>+IF('Biomass Financial'!AU4&gt;0,1,0)</f>
        <v>#N/A</v>
      </c>
      <c r="AV235" s="84" t="e">
        <f>+IF('Biomass Financial'!AV4&gt;0,1,0)</f>
        <v>#N/A</v>
      </c>
      <c r="AW235" s="84" t="e">
        <f>+IF('Biomass Financial'!AW4&gt;0,1,0)</f>
        <v>#N/A</v>
      </c>
      <c r="AX235" s="84" t="e">
        <f>+IF('Biomass Financial'!AX4&gt;0,1,0)</f>
        <v>#N/A</v>
      </c>
      <c r="AY235" s="84" t="e">
        <f>+IF('Biomass Financial'!AY4&gt;0,1,0)</f>
        <v>#N/A</v>
      </c>
      <c r="AZ235" s="84" t="e">
        <f>+IF('Biomass Financial'!AZ4&gt;0,1,0)</f>
        <v>#N/A</v>
      </c>
      <c r="BA235" s="84" t="e">
        <f>+IF('Biomass Financial'!BA4&gt;0,1,0)</f>
        <v>#N/A</v>
      </c>
      <c r="BB235" s="84" t="e">
        <f>+IF('Biomass Financial'!BB4&gt;0,1,0)</f>
        <v>#N/A</v>
      </c>
      <c r="BC235" s="84" t="e">
        <f>+IF('Biomass Financial'!BC4&gt;0,1,0)</f>
        <v>#N/A</v>
      </c>
      <c r="BD235" s="84" t="e">
        <f>+IF('Biomass Financial'!BD4&gt;0,1,0)</f>
        <v>#N/A</v>
      </c>
      <c r="BE235" s="84" t="e">
        <f>+IF('Biomass Financial'!BE4&gt;0,1,0)</f>
        <v>#N/A</v>
      </c>
    </row>
    <row r="236" spans="2:57" s="7" customFormat="1" ht="14.25" hidden="1" customHeight="1" outlineLevel="1" x14ac:dyDescent="0.25">
      <c r="B236" s="13"/>
      <c r="L236" s="6"/>
      <c r="M236" s="20"/>
      <c r="N236" s="20"/>
      <c r="O236" s="86"/>
      <c r="R236" s="82">
        <f t="shared" ref="R236:BE236" si="48">+R58</f>
        <v>1</v>
      </c>
      <c r="S236" s="82">
        <f t="shared" si="48"/>
        <v>2</v>
      </c>
      <c r="T236" s="82">
        <f t="shared" si="48"/>
        <v>3</v>
      </c>
      <c r="U236" s="82">
        <f t="shared" si="48"/>
        <v>4</v>
      </c>
      <c r="V236" s="82">
        <f t="shared" si="48"/>
        <v>5</v>
      </c>
      <c r="W236" s="82">
        <f t="shared" si="48"/>
        <v>6</v>
      </c>
      <c r="X236" s="82">
        <f t="shared" si="48"/>
        <v>7</v>
      </c>
      <c r="Y236" s="82">
        <f t="shared" si="48"/>
        <v>8</v>
      </c>
      <c r="Z236" s="82">
        <f t="shared" si="48"/>
        <v>9</v>
      </c>
      <c r="AA236" s="82">
        <f t="shared" si="48"/>
        <v>10</v>
      </c>
      <c r="AB236" s="82">
        <f t="shared" si="48"/>
        <v>11</v>
      </c>
      <c r="AC236" s="82">
        <f t="shared" si="48"/>
        <v>12</v>
      </c>
      <c r="AD236" s="82">
        <f t="shared" si="48"/>
        <v>13</v>
      </c>
      <c r="AE236" s="82">
        <f t="shared" si="48"/>
        <v>14</v>
      </c>
      <c r="AF236" s="82">
        <f t="shared" si="48"/>
        <v>15</v>
      </c>
      <c r="AG236" s="82">
        <f t="shared" si="48"/>
        <v>16</v>
      </c>
      <c r="AH236" s="82">
        <f t="shared" si="48"/>
        <v>17</v>
      </c>
      <c r="AI236" s="82">
        <f t="shared" si="48"/>
        <v>18</v>
      </c>
      <c r="AJ236" s="82">
        <f t="shared" si="48"/>
        <v>19</v>
      </c>
      <c r="AK236" s="82">
        <f t="shared" si="48"/>
        <v>20</v>
      </c>
      <c r="AL236" s="82">
        <f t="shared" si="48"/>
        <v>21</v>
      </c>
      <c r="AM236" s="82">
        <f t="shared" si="48"/>
        <v>22</v>
      </c>
      <c r="AN236" s="82">
        <f t="shared" si="48"/>
        <v>23</v>
      </c>
      <c r="AO236" s="82">
        <f t="shared" si="48"/>
        <v>24</v>
      </c>
      <c r="AP236" s="82">
        <f t="shared" si="48"/>
        <v>25</v>
      </c>
      <c r="AQ236" s="82">
        <f t="shared" si="48"/>
        <v>26</v>
      </c>
      <c r="AR236" s="82">
        <f t="shared" si="48"/>
        <v>27</v>
      </c>
      <c r="AS236" s="82">
        <f t="shared" si="48"/>
        <v>28</v>
      </c>
      <c r="AT236" s="82">
        <f t="shared" si="48"/>
        <v>29</v>
      </c>
      <c r="AU236" s="82">
        <f t="shared" si="48"/>
        <v>30</v>
      </c>
      <c r="AV236" s="82">
        <f t="shared" si="48"/>
        <v>31</v>
      </c>
      <c r="AW236" s="82">
        <f t="shared" si="48"/>
        <v>32</v>
      </c>
      <c r="AX236" s="82">
        <f t="shared" si="48"/>
        <v>33</v>
      </c>
      <c r="AY236" s="82">
        <f t="shared" si="48"/>
        <v>34</v>
      </c>
      <c r="AZ236" s="82">
        <f t="shared" si="48"/>
        <v>35</v>
      </c>
      <c r="BA236" s="82">
        <f t="shared" si="48"/>
        <v>36</v>
      </c>
      <c r="BB236" s="82">
        <f t="shared" si="48"/>
        <v>37</v>
      </c>
      <c r="BC236" s="82">
        <f t="shared" si="48"/>
        <v>38</v>
      </c>
      <c r="BD236" s="82">
        <f t="shared" si="48"/>
        <v>39</v>
      </c>
      <c r="BE236" s="82">
        <f t="shared" si="48"/>
        <v>40</v>
      </c>
    </row>
    <row r="237" spans="2:57" collapsed="1" x14ac:dyDescent="0.2"/>
    <row r="242" spans="1:57" ht="13.5" hidden="1" outlineLevel="1" thickBot="1" x14ac:dyDescent="0.25"/>
    <row r="243" spans="1:57" s="79" customFormat="1" ht="14.25" hidden="1" customHeight="1" outlineLevel="1" thickTop="1" thickBot="1" x14ac:dyDescent="0.3">
      <c r="B243" s="24" t="s">
        <v>99</v>
      </c>
      <c r="L243" s="80"/>
      <c r="M243" s="25" t="s">
        <v>5</v>
      </c>
      <c r="N243" s="25" t="s">
        <v>23</v>
      </c>
      <c r="O243" s="73" t="e">
        <f ca="1">+O247-O245</f>
        <v>#N/A</v>
      </c>
    </row>
    <row r="244" spans="1:57" s="79" customFormat="1" ht="14.25" hidden="1" customHeight="1" outlineLevel="1" thickTop="1" thickBot="1" x14ac:dyDescent="0.3">
      <c r="B244" s="24" t="s">
        <v>321</v>
      </c>
      <c r="L244" s="80"/>
      <c r="M244" s="25" t="s">
        <v>5</v>
      </c>
      <c r="N244" s="25" t="s">
        <v>23</v>
      </c>
      <c r="O244" s="73" t="e">
        <f ca="1">+O247-O246</f>
        <v>#N/A</v>
      </c>
    </row>
    <row r="245" spans="1:57" ht="13.5" hidden="1" outlineLevel="1" thickTop="1" x14ac:dyDescent="0.2">
      <c r="C245" s="10" t="s">
        <v>382</v>
      </c>
      <c r="F245" s="42"/>
      <c r="G245" s="42"/>
      <c r="H245" s="42"/>
      <c r="I245" s="42"/>
      <c r="J245" s="42"/>
      <c r="K245" s="42"/>
      <c r="L245" s="42"/>
      <c r="M245" s="42" t="s">
        <v>5</v>
      </c>
      <c r="N245" s="42" t="s">
        <v>23</v>
      </c>
      <c r="O245" s="77" t="e">
        <f ca="1">+(O211+O213+O216)*O233</f>
        <v>#N/A</v>
      </c>
    </row>
    <row r="246" spans="1:57" hidden="1" outlineLevel="1" x14ac:dyDescent="0.2">
      <c r="C246" s="10" t="s">
        <v>383</v>
      </c>
      <c r="F246" s="42"/>
      <c r="G246" s="42"/>
      <c r="H246" s="42"/>
      <c r="I246" s="42"/>
      <c r="J246" s="42"/>
      <c r="K246" s="42"/>
      <c r="L246" s="42"/>
      <c r="M246" s="42" t="s">
        <v>5</v>
      </c>
      <c r="N246" s="42" t="s">
        <v>23</v>
      </c>
      <c r="O246" s="77" t="e">
        <f ca="1">+(O211+O213+O216+O219)*O233</f>
        <v>#N/A</v>
      </c>
    </row>
    <row r="247" spans="1:57" hidden="1" outlineLevel="1" x14ac:dyDescent="0.2">
      <c r="C247" s="10" t="s">
        <v>98</v>
      </c>
      <c r="F247" s="42"/>
      <c r="G247" s="42"/>
      <c r="H247" s="42"/>
      <c r="I247" s="42"/>
      <c r="J247" s="42"/>
      <c r="K247" s="42"/>
      <c r="L247" s="42"/>
      <c r="M247" s="42" t="s">
        <v>5</v>
      </c>
      <c r="N247" s="42" t="s">
        <v>23</v>
      </c>
      <c r="O247" s="77" t="e">
        <f ca="1">+O226+O229</f>
        <v>#N/A</v>
      </c>
      <c r="Q247" s="81"/>
      <c r="S247" s="81"/>
    </row>
    <row r="248" spans="1:57" ht="13.5" hidden="1" outlineLevel="1" thickBot="1" x14ac:dyDescent="0.25"/>
    <row r="249" spans="1:57" s="79" customFormat="1" ht="14.25" hidden="1" customHeight="1" outlineLevel="1" thickTop="1" thickBot="1" x14ac:dyDescent="0.3">
      <c r="B249" s="24" t="s">
        <v>103</v>
      </c>
      <c r="L249" s="80"/>
      <c r="M249" s="25" t="s">
        <v>5</v>
      </c>
      <c r="N249" s="25" t="s">
        <v>8</v>
      </c>
      <c r="O249" s="85" t="e">
        <f ca="1">+IRR(OFFSET(Q251,,,,EconLT+1))</f>
        <v>#VALUE!</v>
      </c>
    </row>
    <row r="250" spans="1:57" s="79" customFormat="1" ht="14.25" hidden="1" customHeight="1" outlineLevel="1" thickTop="1" thickBot="1" x14ac:dyDescent="0.3">
      <c r="B250" s="24" t="s">
        <v>326</v>
      </c>
      <c r="L250" s="80"/>
      <c r="M250" s="25" t="s">
        <v>5</v>
      </c>
      <c r="N250" s="25" t="s">
        <v>8</v>
      </c>
      <c r="O250" s="85" t="e">
        <f ca="1">+IRR(OFFSET(Q252,,,,EconLT+1))</f>
        <v>#VALUE!</v>
      </c>
    </row>
    <row r="251" spans="1:57" s="42" customFormat="1" ht="13.5" hidden="1" outlineLevel="1" thickTop="1" x14ac:dyDescent="0.25">
      <c r="A251" s="101"/>
      <c r="B251" s="101"/>
      <c r="C251" s="101" t="s">
        <v>402</v>
      </c>
      <c r="D251" s="101"/>
      <c r="E251" s="101"/>
      <c r="F251" s="101"/>
      <c r="G251" s="101"/>
      <c r="H251" s="101"/>
      <c r="I251" s="101"/>
      <c r="J251" s="101"/>
      <c r="K251" s="101"/>
      <c r="L251" s="101"/>
      <c r="M251" s="42" t="s">
        <v>5</v>
      </c>
      <c r="N251" s="42" t="s">
        <v>57</v>
      </c>
      <c r="Q251" s="77" t="e">
        <f>-R118*O233</f>
        <v>#DIV/0!</v>
      </c>
      <c r="R251" s="77" t="e">
        <f t="shared" ref="R251:BE251" si="49">+R195+R185-(R160+R131)*$O$233</f>
        <v>#DIV/0!</v>
      </c>
      <c r="S251" s="77" t="e">
        <f t="shared" si="49"/>
        <v>#N/A</v>
      </c>
      <c r="T251" s="77" t="e">
        <f t="shared" si="49"/>
        <v>#N/A</v>
      </c>
      <c r="U251" s="77" t="e">
        <f t="shared" si="49"/>
        <v>#N/A</v>
      </c>
      <c r="V251" s="77" t="e">
        <f t="shared" si="49"/>
        <v>#N/A</v>
      </c>
      <c r="W251" s="77" t="e">
        <f t="shared" si="49"/>
        <v>#N/A</v>
      </c>
      <c r="X251" s="77" t="e">
        <f t="shared" si="49"/>
        <v>#N/A</v>
      </c>
      <c r="Y251" s="77" t="e">
        <f t="shared" si="49"/>
        <v>#N/A</v>
      </c>
      <c r="Z251" s="77" t="e">
        <f t="shared" si="49"/>
        <v>#N/A</v>
      </c>
      <c r="AA251" s="77" t="e">
        <f t="shared" si="49"/>
        <v>#N/A</v>
      </c>
      <c r="AB251" s="77" t="e">
        <f t="shared" si="49"/>
        <v>#N/A</v>
      </c>
      <c r="AC251" s="77" t="e">
        <f t="shared" si="49"/>
        <v>#N/A</v>
      </c>
      <c r="AD251" s="77" t="e">
        <f t="shared" si="49"/>
        <v>#N/A</v>
      </c>
      <c r="AE251" s="77" t="e">
        <f t="shared" si="49"/>
        <v>#N/A</v>
      </c>
      <c r="AF251" s="77" t="e">
        <f t="shared" si="49"/>
        <v>#N/A</v>
      </c>
      <c r="AG251" s="77" t="e">
        <f t="shared" si="49"/>
        <v>#N/A</v>
      </c>
      <c r="AH251" s="77" t="e">
        <f t="shared" si="49"/>
        <v>#N/A</v>
      </c>
      <c r="AI251" s="77" t="e">
        <f t="shared" si="49"/>
        <v>#N/A</v>
      </c>
      <c r="AJ251" s="77" t="e">
        <f t="shared" si="49"/>
        <v>#N/A</v>
      </c>
      <c r="AK251" s="77" t="e">
        <f t="shared" si="49"/>
        <v>#N/A</v>
      </c>
      <c r="AL251" s="77" t="e">
        <f t="shared" si="49"/>
        <v>#N/A</v>
      </c>
      <c r="AM251" s="77" t="e">
        <f t="shared" si="49"/>
        <v>#N/A</v>
      </c>
      <c r="AN251" s="77" t="e">
        <f t="shared" si="49"/>
        <v>#N/A</v>
      </c>
      <c r="AO251" s="77" t="e">
        <f t="shared" si="49"/>
        <v>#N/A</v>
      </c>
      <c r="AP251" s="77" t="e">
        <f t="shared" si="49"/>
        <v>#N/A</v>
      </c>
      <c r="AQ251" s="77" t="e">
        <f t="shared" si="49"/>
        <v>#N/A</v>
      </c>
      <c r="AR251" s="77" t="e">
        <f t="shared" si="49"/>
        <v>#N/A</v>
      </c>
      <c r="AS251" s="77" t="e">
        <f t="shared" si="49"/>
        <v>#N/A</v>
      </c>
      <c r="AT251" s="77" t="e">
        <f t="shared" si="49"/>
        <v>#N/A</v>
      </c>
      <c r="AU251" s="77" t="e">
        <f t="shared" si="49"/>
        <v>#N/A</v>
      </c>
      <c r="AV251" s="77" t="e">
        <f t="shared" si="49"/>
        <v>#N/A</v>
      </c>
      <c r="AW251" s="77" t="e">
        <f t="shared" si="49"/>
        <v>#N/A</v>
      </c>
      <c r="AX251" s="77" t="e">
        <f t="shared" si="49"/>
        <v>#N/A</v>
      </c>
      <c r="AY251" s="77" t="e">
        <f t="shared" si="49"/>
        <v>#N/A</v>
      </c>
      <c r="AZ251" s="77" t="e">
        <f t="shared" si="49"/>
        <v>#N/A</v>
      </c>
      <c r="BA251" s="77" t="e">
        <f t="shared" si="49"/>
        <v>#N/A</v>
      </c>
      <c r="BB251" s="77" t="e">
        <f t="shared" si="49"/>
        <v>#N/A</v>
      </c>
      <c r="BC251" s="77" t="e">
        <f t="shared" si="49"/>
        <v>#N/A</v>
      </c>
      <c r="BD251" s="77" t="e">
        <f t="shared" si="49"/>
        <v>#N/A</v>
      </c>
      <c r="BE251" s="77" t="e">
        <f t="shared" si="49"/>
        <v>#N/A</v>
      </c>
    </row>
    <row r="252" spans="1:57" s="42" customFormat="1" hidden="1" outlineLevel="1" x14ac:dyDescent="0.25">
      <c r="A252" s="101"/>
      <c r="B252" s="101"/>
      <c r="C252" s="101" t="s">
        <v>403</v>
      </c>
      <c r="D252" s="101"/>
      <c r="E252" s="101"/>
      <c r="F252" s="101"/>
      <c r="G252" s="101"/>
      <c r="H252" s="101"/>
      <c r="I252" s="101"/>
      <c r="J252" s="101"/>
      <c r="K252" s="101"/>
      <c r="L252" s="101"/>
      <c r="M252" s="42" t="s">
        <v>5</v>
      </c>
      <c r="N252" s="42" t="s">
        <v>57</v>
      </c>
      <c r="Q252" s="77" t="e">
        <f>-R118*O233</f>
        <v>#DIV/0!</v>
      </c>
      <c r="R252" s="77" t="e">
        <f t="shared" ref="R252:BE252" ca="1" si="50">+R195+R185-(R171+R160+R131)*$O$233</f>
        <v>#DIV/0!</v>
      </c>
      <c r="S252" s="77" t="e">
        <f t="shared" ca="1" si="50"/>
        <v>#N/A</v>
      </c>
      <c r="T252" s="77" t="e">
        <f t="shared" ca="1" si="50"/>
        <v>#N/A</v>
      </c>
      <c r="U252" s="77" t="e">
        <f t="shared" ca="1" si="50"/>
        <v>#N/A</v>
      </c>
      <c r="V252" s="77" t="e">
        <f t="shared" ca="1" si="50"/>
        <v>#N/A</v>
      </c>
      <c r="W252" s="77" t="e">
        <f t="shared" ca="1" si="50"/>
        <v>#N/A</v>
      </c>
      <c r="X252" s="77" t="e">
        <f t="shared" ca="1" si="50"/>
        <v>#N/A</v>
      </c>
      <c r="Y252" s="77" t="e">
        <f t="shared" ca="1" si="50"/>
        <v>#N/A</v>
      </c>
      <c r="Z252" s="77" t="e">
        <f t="shared" ca="1" si="50"/>
        <v>#N/A</v>
      </c>
      <c r="AA252" s="77" t="e">
        <f t="shared" ca="1" si="50"/>
        <v>#N/A</v>
      </c>
      <c r="AB252" s="77" t="e">
        <f t="shared" ca="1" si="50"/>
        <v>#N/A</v>
      </c>
      <c r="AC252" s="77" t="e">
        <f t="shared" ca="1" si="50"/>
        <v>#N/A</v>
      </c>
      <c r="AD252" s="77" t="e">
        <f t="shared" ca="1" si="50"/>
        <v>#N/A</v>
      </c>
      <c r="AE252" s="77" t="e">
        <f t="shared" ca="1" si="50"/>
        <v>#N/A</v>
      </c>
      <c r="AF252" s="77" t="e">
        <f t="shared" ca="1" si="50"/>
        <v>#N/A</v>
      </c>
      <c r="AG252" s="77" t="e">
        <f t="shared" ca="1" si="50"/>
        <v>#N/A</v>
      </c>
      <c r="AH252" s="77" t="e">
        <f t="shared" ca="1" si="50"/>
        <v>#N/A</v>
      </c>
      <c r="AI252" s="77" t="e">
        <f t="shared" ca="1" si="50"/>
        <v>#N/A</v>
      </c>
      <c r="AJ252" s="77" t="e">
        <f t="shared" ca="1" si="50"/>
        <v>#N/A</v>
      </c>
      <c r="AK252" s="77" t="e">
        <f t="shared" ca="1" si="50"/>
        <v>#N/A</v>
      </c>
      <c r="AL252" s="77" t="e">
        <f t="shared" ca="1" si="50"/>
        <v>#N/A</v>
      </c>
      <c r="AM252" s="77" t="e">
        <f t="shared" ca="1" si="50"/>
        <v>#N/A</v>
      </c>
      <c r="AN252" s="77" t="e">
        <f t="shared" ca="1" si="50"/>
        <v>#N/A</v>
      </c>
      <c r="AO252" s="77" t="e">
        <f t="shared" ca="1" si="50"/>
        <v>#N/A</v>
      </c>
      <c r="AP252" s="77" t="e">
        <f t="shared" ca="1" si="50"/>
        <v>#N/A</v>
      </c>
      <c r="AQ252" s="77" t="e">
        <f t="shared" ca="1" si="50"/>
        <v>#N/A</v>
      </c>
      <c r="AR252" s="77" t="e">
        <f t="shared" ca="1" si="50"/>
        <v>#N/A</v>
      </c>
      <c r="AS252" s="77" t="e">
        <f t="shared" ca="1" si="50"/>
        <v>#N/A</v>
      </c>
      <c r="AT252" s="77" t="e">
        <f t="shared" ca="1" si="50"/>
        <v>#N/A</v>
      </c>
      <c r="AU252" s="77" t="e">
        <f t="shared" ca="1" si="50"/>
        <v>#N/A</v>
      </c>
      <c r="AV252" s="77" t="e">
        <f t="shared" ca="1" si="50"/>
        <v>#N/A</v>
      </c>
      <c r="AW252" s="77" t="e">
        <f t="shared" ca="1" si="50"/>
        <v>#N/A</v>
      </c>
      <c r="AX252" s="77" t="e">
        <f t="shared" ca="1" si="50"/>
        <v>#N/A</v>
      </c>
      <c r="AY252" s="77" t="e">
        <f t="shared" ca="1" si="50"/>
        <v>#N/A</v>
      </c>
      <c r="AZ252" s="77" t="e">
        <f t="shared" ca="1" si="50"/>
        <v>#N/A</v>
      </c>
      <c r="BA252" s="77" t="e">
        <f t="shared" ca="1" si="50"/>
        <v>#N/A</v>
      </c>
      <c r="BB252" s="77" t="e">
        <f t="shared" ca="1" si="50"/>
        <v>#N/A</v>
      </c>
      <c r="BC252" s="77" t="e">
        <f t="shared" ca="1" si="50"/>
        <v>#N/A</v>
      </c>
      <c r="BD252" s="77" t="e">
        <f t="shared" ca="1" si="50"/>
        <v>#N/A</v>
      </c>
      <c r="BE252" s="77" t="e">
        <f t="shared" ca="1" si="50"/>
        <v>#N/A</v>
      </c>
    </row>
    <row r="253" spans="1:57" ht="13.5" hidden="1" outlineLevel="1" thickBot="1" x14ac:dyDescent="0.25"/>
    <row r="254" spans="1:57" s="79" customFormat="1" ht="14.25" hidden="1" customHeight="1" outlineLevel="1" thickTop="1" thickBot="1" x14ac:dyDescent="0.3">
      <c r="B254" s="24" t="s">
        <v>55</v>
      </c>
      <c r="L254" s="80"/>
      <c r="M254" s="25" t="s">
        <v>5</v>
      </c>
      <c r="N254" s="25" t="s">
        <v>132</v>
      </c>
      <c r="O254" s="104" t="e">
        <f ca="1">+SUM(OFFSET(R255,,,,EconLT))/1000</f>
        <v>#DIV/0!</v>
      </c>
      <c r="R254" s="73"/>
      <c r="S254" s="73" t="s">
        <v>384</v>
      </c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</row>
    <row r="255" spans="1:57" s="7" customFormat="1" ht="14.25" hidden="1" customHeight="1" outlineLevel="1" thickTop="1" x14ac:dyDescent="0.25">
      <c r="B255" s="13"/>
      <c r="C255" s="7" t="s">
        <v>55</v>
      </c>
      <c r="L255" s="6"/>
      <c r="M255" s="31" t="s">
        <v>5</v>
      </c>
      <c r="N255" s="31" t="s">
        <v>131</v>
      </c>
      <c r="O255" s="102"/>
      <c r="R255" s="35" t="e">
        <f t="shared" ref="R255:BE255" si="51">+R258-R256</f>
        <v>#DIV/0!</v>
      </c>
      <c r="S255" s="35" t="e">
        <f t="shared" si="51"/>
        <v>#DIV/0!</v>
      </c>
      <c r="T255" s="35" t="e">
        <f t="shared" si="51"/>
        <v>#DIV/0!</v>
      </c>
      <c r="U255" s="35" t="e">
        <f t="shared" si="51"/>
        <v>#DIV/0!</v>
      </c>
      <c r="V255" s="35" t="e">
        <f t="shared" si="51"/>
        <v>#DIV/0!</v>
      </c>
      <c r="W255" s="35" t="e">
        <f t="shared" si="51"/>
        <v>#DIV/0!</v>
      </c>
      <c r="X255" s="35" t="e">
        <f t="shared" si="51"/>
        <v>#DIV/0!</v>
      </c>
      <c r="Y255" s="35" t="e">
        <f t="shared" si="51"/>
        <v>#DIV/0!</v>
      </c>
      <c r="Z255" s="35" t="e">
        <f t="shared" si="51"/>
        <v>#DIV/0!</v>
      </c>
      <c r="AA255" s="35" t="e">
        <f t="shared" si="51"/>
        <v>#DIV/0!</v>
      </c>
      <c r="AB255" s="35" t="e">
        <f t="shared" si="51"/>
        <v>#DIV/0!</v>
      </c>
      <c r="AC255" s="35" t="e">
        <f t="shared" si="51"/>
        <v>#DIV/0!</v>
      </c>
      <c r="AD255" s="35" t="e">
        <f t="shared" si="51"/>
        <v>#DIV/0!</v>
      </c>
      <c r="AE255" s="35" t="e">
        <f t="shared" si="51"/>
        <v>#DIV/0!</v>
      </c>
      <c r="AF255" s="35" t="e">
        <f t="shared" si="51"/>
        <v>#DIV/0!</v>
      </c>
      <c r="AG255" s="35" t="e">
        <f t="shared" si="51"/>
        <v>#DIV/0!</v>
      </c>
      <c r="AH255" s="35" t="e">
        <f t="shared" si="51"/>
        <v>#DIV/0!</v>
      </c>
      <c r="AI255" s="35" t="e">
        <f t="shared" si="51"/>
        <v>#DIV/0!</v>
      </c>
      <c r="AJ255" s="35" t="e">
        <f t="shared" si="51"/>
        <v>#DIV/0!</v>
      </c>
      <c r="AK255" s="35" t="e">
        <f t="shared" si="51"/>
        <v>#DIV/0!</v>
      </c>
      <c r="AL255" s="35" t="e">
        <f t="shared" si="51"/>
        <v>#DIV/0!</v>
      </c>
      <c r="AM255" s="35" t="e">
        <f t="shared" si="51"/>
        <v>#DIV/0!</v>
      </c>
      <c r="AN255" s="35" t="e">
        <f t="shared" si="51"/>
        <v>#DIV/0!</v>
      </c>
      <c r="AO255" s="35" t="e">
        <f t="shared" si="51"/>
        <v>#DIV/0!</v>
      </c>
      <c r="AP255" s="35" t="e">
        <f t="shared" si="51"/>
        <v>#DIV/0!</v>
      </c>
      <c r="AQ255" s="35" t="e">
        <f t="shared" si="51"/>
        <v>#DIV/0!</v>
      </c>
      <c r="AR255" s="35" t="e">
        <f t="shared" si="51"/>
        <v>#DIV/0!</v>
      </c>
      <c r="AS255" s="35" t="e">
        <f t="shared" si="51"/>
        <v>#DIV/0!</v>
      </c>
      <c r="AT255" s="35" t="e">
        <f t="shared" si="51"/>
        <v>#DIV/0!</v>
      </c>
      <c r="AU255" s="35" t="e">
        <f t="shared" si="51"/>
        <v>#DIV/0!</v>
      </c>
      <c r="AV255" s="35" t="e">
        <f t="shared" si="51"/>
        <v>#DIV/0!</v>
      </c>
      <c r="AW255" s="35" t="e">
        <f t="shared" si="51"/>
        <v>#DIV/0!</v>
      </c>
      <c r="AX255" s="35" t="e">
        <f t="shared" si="51"/>
        <v>#DIV/0!</v>
      </c>
      <c r="AY255" s="35" t="e">
        <f t="shared" si="51"/>
        <v>#DIV/0!</v>
      </c>
      <c r="AZ255" s="35" t="e">
        <f t="shared" si="51"/>
        <v>#DIV/0!</v>
      </c>
      <c r="BA255" s="35" t="e">
        <f t="shared" si="51"/>
        <v>#DIV/0!</v>
      </c>
      <c r="BB255" s="35" t="e">
        <f t="shared" si="51"/>
        <v>#DIV/0!</v>
      </c>
      <c r="BC255" s="35" t="e">
        <f t="shared" si="51"/>
        <v>#DIV/0!</v>
      </c>
      <c r="BD255" s="35" t="e">
        <f t="shared" si="51"/>
        <v>#DIV/0!</v>
      </c>
      <c r="BE255" s="35" t="e">
        <f t="shared" si="51"/>
        <v>#DIV/0!</v>
      </c>
    </row>
    <row r="256" spans="1:57" s="42" customFormat="1" hidden="1" outlineLevel="1" x14ac:dyDescent="0.2">
      <c r="A256" s="2"/>
      <c r="B256" s="10"/>
      <c r="C256" s="10" t="s">
        <v>385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42" t="s">
        <v>5</v>
      </c>
      <c r="N256" s="42" t="s">
        <v>131</v>
      </c>
      <c r="R256" s="77" t="e">
        <f t="shared" ref="R256:BE256" si="52">+(R146*ElecEF)*$O$233</f>
        <v>#N/A</v>
      </c>
      <c r="S256" s="77" t="e">
        <f t="shared" si="52"/>
        <v>#N/A</v>
      </c>
      <c r="T256" s="77" t="e">
        <f t="shared" si="52"/>
        <v>#N/A</v>
      </c>
      <c r="U256" s="77" t="e">
        <f t="shared" si="52"/>
        <v>#N/A</v>
      </c>
      <c r="V256" s="77" t="e">
        <f t="shared" si="52"/>
        <v>#N/A</v>
      </c>
      <c r="W256" s="77" t="e">
        <f t="shared" si="52"/>
        <v>#N/A</v>
      </c>
      <c r="X256" s="77" t="e">
        <f t="shared" si="52"/>
        <v>#N/A</v>
      </c>
      <c r="Y256" s="77" t="e">
        <f t="shared" si="52"/>
        <v>#N/A</v>
      </c>
      <c r="Z256" s="77" t="e">
        <f t="shared" si="52"/>
        <v>#N/A</v>
      </c>
      <c r="AA256" s="77" t="e">
        <f t="shared" si="52"/>
        <v>#N/A</v>
      </c>
      <c r="AB256" s="77" t="e">
        <f t="shared" si="52"/>
        <v>#N/A</v>
      </c>
      <c r="AC256" s="77" t="e">
        <f t="shared" si="52"/>
        <v>#N/A</v>
      </c>
      <c r="AD256" s="77" t="e">
        <f t="shared" si="52"/>
        <v>#N/A</v>
      </c>
      <c r="AE256" s="77" t="e">
        <f t="shared" si="52"/>
        <v>#N/A</v>
      </c>
      <c r="AF256" s="77" t="e">
        <f t="shared" si="52"/>
        <v>#N/A</v>
      </c>
      <c r="AG256" s="77" t="e">
        <f t="shared" si="52"/>
        <v>#N/A</v>
      </c>
      <c r="AH256" s="77" t="e">
        <f t="shared" si="52"/>
        <v>#N/A</v>
      </c>
      <c r="AI256" s="77" t="e">
        <f t="shared" si="52"/>
        <v>#N/A</v>
      </c>
      <c r="AJ256" s="77" t="e">
        <f t="shared" si="52"/>
        <v>#N/A</v>
      </c>
      <c r="AK256" s="77" t="e">
        <f t="shared" si="52"/>
        <v>#N/A</v>
      </c>
      <c r="AL256" s="77" t="e">
        <f t="shared" si="52"/>
        <v>#N/A</v>
      </c>
      <c r="AM256" s="77" t="e">
        <f t="shared" si="52"/>
        <v>#N/A</v>
      </c>
      <c r="AN256" s="77" t="e">
        <f t="shared" si="52"/>
        <v>#N/A</v>
      </c>
      <c r="AO256" s="77" t="e">
        <f t="shared" si="52"/>
        <v>#N/A</v>
      </c>
      <c r="AP256" s="77" t="e">
        <f t="shared" si="52"/>
        <v>#N/A</v>
      </c>
      <c r="AQ256" s="77" t="e">
        <f t="shared" si="52"/>
        <v>#N/A</v>
      </c>
      <c r="AR256" s="77" t="e">
        <f t="shared" si="52"/>
        <v>#N/A</v>
      </c>
      <c r="AS256" s="77" t="e">
        <f t="shared" si="52"/>
        <v>#N/A</v>
      </c>
      <c r="AT256" s="77" t="e">
        <f t="shared" si="52"/>
        <v>#N/A</v>
      </c>
      <c r="AU256" s="77" t="e">
        <f t="shared" si="52"/>
        <v>#N/A</v>
      </c>
      <c r="AV256" s="77" t="e">
        <f t="shared" si="52"/>
        <v>#N/A</v>
      </c>
      <c r="AW256" s="77" t="e">
        <f t="shared" si="52"/>
        <v>#N/A</v>
      </c>
      <c r="AX256" s="77" t="e">
        <f t="shared" si="52"/>
        <v>#N/A</v>
      </c>
      <c r="AY256" s="77" t="e">
        <f t="shared" si="52"/>
        <v>#N/A</v>
      </c>
      <c r="AZ256" s="77" t="e">
        <f t="shared" si="52"/>
        <v>#N/A</v>
      </c>
      <c r="BA256" s="77" t="e">
        <f t="shared" si="52"/>
        <v>#N/A</v>
      </c>
      <c r="BB256" s="77" t="e">
        <f t="shared" si="52"/>
        <v>#N/A</v>
      </c>
      <c r="BC256" s="77" t="e">
        <f t="shared" si="52"/>
        <v>#N/A</v>
      </c>
      <c r="BD256" s="77" t="e">
        <f t="shared" si="52"/>
        <v>#N/A</v>
      </c>
      <c r="BE256" s="77" t="e">
        <f t="shared" si="52"/>
        <v>#N/A</v>
      </c>
    </row>
    <row r="257" spans="1:57" s="42" customFormat="1" hidden="1" outlineLevel="1" x14ac:dyDescent="0.2">
      <c r="A257" s="2"/>
      <c r="B257" s="10"/>
      <c r="C257" s="10" t="s">
        <v>127</v>
      </c>
      <c r="D257" s="10"/>
      <c r="E257" s="10"/>
      <c r="F257" s="10"/>
      <c r="G257" s="10"/>
      <c r="H257" s="10"/>
      <c r="I257" s="10"/>
      <c r="J257" s="10"/>
      <c r="K257" s="10"/>
      <c r="L257" s="10"/>
      <c r="M257" s="42" t="s">
        <v>36</v>
      </c>
      <c r="N257" s="42" t="s">
        <v>128</v>
      </c>
      <c r="O257" s="97">
        <v>0</v>
      </c>
    </row>
    <row r="258" spans="1:57" s="42" customFormat="1" hidden="1" outlineLevel="1" x14ac:dyDescent="0.2">
      <c r="A258" s="2"/>
      <c r="B258" s="10"/>
      <c r="C258" s="10" t="s">
        <v>126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42" t="s">
        <v>5</v>
      </c>
      <c r="N258" s="42" t="s">
        <v>131</v>
      </c>
      <c r="O258" s="100"/>
      <c r="R258" s="77" t="e">
        <f t="shared" ref="R258:BE258" si="53">+R183/R193*VLOOKUP($O$178&amp;" GHG emission factor",$C$73:$O$95,13,0)</f>
        <v>#DIV/0!</v>
      </c>
      <c r="S258" s="77" t="e">
        <f t="shared" si="53"/>
        <v>#DIV/0!</v>
      </c>
      <c r="T258" s="77" t="e">
        <f t="shared" si="53"/>
        <v>#DIV/0!</v>
      </c>
      <c r="U258" s="77" t="e">
        <f t="shared" si="53"/>
        <v>#DIV/0!</v>
      </c>
      <c r="V258" s="77" t="e">
        <f t="shared" si="53"/>
        <v>#DIV/0!</v>
      </c>
      <c r="W258" s="77" t="e">
        <f t="shared" si="53"/>
        <v>#DIV/0!</v>
      </c>
      <c r="X258" s="77" t="e">
        <f t="shared" si="53"/>
        <v>#DIV/0!</v>
      </c>
      <c r="Y258" s="77" t="e">
        <f t="shared" si="53"/>
        <v>#DIV/0!</v>
      </c>
      <c r="Z258" s="77" t="e">
        <f t="shared" si="53"/>
        <v>#DIV/0!</v>
      </c>
      <c r="AA258" s="77" t="e">
        <f t="shared" si="53"/>
        <v>#DIV/0!</v>
      </c>
      <c r="AB258" s="77" t="e">
        <f t="shared" si="53"/>
        <v>#DIV/0!</v>
      </c>
      <c r="AC258" s="77" t="e">
        <f t="shared" si="53"/>
        <v>#DIV/0!</v>
      </c>
      <c r="AD258" s="77" t="e">
        <f t="shared" si="53"/>
        <v>#DIV/0!</v>
      </c>
      <c r="AE258" s="77" t="e">
        <f t="shared" si="53"/>
        <v>#DIV/0!</v>
      </c>
      <c r="AF258" s="77" t="e">
        <f t="shared" si="53"/>
        <v>#DIV/0!</v>
      </c>
      <c r="AG258" s="77" t="e">
        <f t="shared" si="53"/>
        <v>#DIV/0!</v>
      </c>
      <c r="AH258" s="77" t="e">
        <f t="shared" si="53"/>
        <v>#DIV/0!</v>
      </c>
      <c r="AI258" s="77" t="e">
        <f t="shared" si="53"/>
        <v>#DIV/0!</v>
      </c>
      <c r="AJ258" s="77" t="e">
        <f t="shared" si="53"/>
        <v>#DIV/0!</v>
      </c>
      <c r="AK258" s="77" t="e">
        <f t="shared" si="53"/>
        <v>#DIV/0!</v>
      </c>
      <c r="AL258" s="77" t="e">
        <f t="shared" si="53"/>
        <v>#DIV/0!</v>
      </c>
      <c r="AM258" s="77" t="e">
        <f t="shared" si="53"/>
        <v>#DIV/0!</v>
      </c>
      <c r="AN258" s="77" t="e">
        <f t="shared" si="53"/>
        <v>#DIV/0!</v>
      </c>
      <c r="AO258" s="77" t="e">
        <f t="shared" si="53"/>
        <v>#DIV/0!</v>
      </c>
      <c r="AP258" s="77" t="e">
        <f t="shared" si="53"/>
        <v>#DIV/0!</v>
      </c>
      <c r="AQ258" s="77" t="e">
        <f t="shared" si="53"/>
        <v>#DIV/0!</v>
      </c>
      <c r="AR258" s="77" t="e">
        <f t="shared" si="53"/>
        <v>#DIV/0!</v>
      </c>
      <c r="AS258" s="77" t="e">
        <f t="shared" si="53"/>
        <v>#DIV/0!</v>
      </c>
      <c r="AT258" s="77" t="e">
        <f t="shared" si="53"/>
        <v>#DIV/0!</v>
      </c>
      <c r="AU258" s="77" t="e">
        <f t="shared" si="53"/>
        <v>#DIV/0!</v>
      </c>
      <c r="AV258" s="77" t="e">
        <f t="shared" si="53"/>
        <v>#DIV/0!</v>
      </c>
      <c r="AW258" s="77" t="e">
        <f t="shared" si="53"/>
        <v>#DIV/0!</v>
      </c>
      <c r="AX258" s="77" t="e">
        <f t="shared" si="53"/>
        <v>#DIV/0!</v>
      </c>
      <c r="AY258" s="77" t="e">
        <f t="shared" si="53"/>
        <v>#DIV/0!</v>
      </c>
      <c r="AZ258" s="77" t="e">
        <f t="shared" si="53"/>
        <v>#DIV/0!</v>
      </c>
      <c r="BA258" s="77" t="e">
        <f t="shared" si="53"/>
        <v>#DIV/0!</v>
      </c>
      <c r="BB258" s="77" t="e">
        <f t="shared" si="53"/>
        <v>#DIV/0!</v>
      </c>
      <c r="BC258" s="77" t="e">
        <f t="shared" si="53"/>
        <v>#DIV/0!</v>
      </c>
      <c r="BD258" s="77" t="e">
        <f t="shared" si="53"/>
        <v>#DIV/0!</v>
      </c>
      <c r="BE258" s="77" t="e">
        <f t="shared" si="53"/>
        <v>#DIV/0!</v>
      </c>
    </row>
    <row r="259" spans="1:57" ht="13.5" hidden="1" outlineLevel="1" thickBot="1" x14ac:dyDescent="0.25"/>
    <row r="260" spans="1:57" s="79" customFormat="1" ht="14.25" hidden="1" customHeight="1" outlineLevel="1" thickTop="1" thickBot="1" x14ac:dyDescent="0.3">
      <c r="B260" s="24" t="s">
        <v>134</v>
      </c>
      <c r="L260" s="80"/>
      <c r="M260" s="25"/>
      <c r="N260" s="25"/>
      <c r="O260" s="10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</row>
    <row r="261" spans="1:57" s="7" customFormat="1" ht="14.25" hidden="1" customHeight="1" outlineLevel="1" thickTop="1" x14ac:dyDescent="0.25">
      <c r="B261" s="13"/>
      <c r="L261" s="6"/>
      <c r="M261" s="20"/>
      <c r="N261" s="20"/>
      <c r="O261" s="105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</row>
    <row r="262" spans="1:57" s="106" customFormat="1" hidden="1" outlineLevel="1" x14ac:dyDescent="0.2">
      <c r="C262" s="227" t="s">
        <v>282</v>
      </c>
      <c r="M262" s="15" t="s">
        <v>5</v>
      </c>
      <c r="N262" s="15" t="s">
        <v>226</v>
      </c>
      <c r="O262" s="71" t="e">
        <f ca="1">+SUM(OFFSET(R264,,,,EconLT))/1000</f>
        <v>#DIV/0!</v>
      </c>
    </row>
    <row r="263" spans="1:57" s="106" customFormat="1" hidden="1" outlineLevel="1" x14ac:dyDescent="0.2">
      <c r="C263" s="227" t="s">
        <v>277</v>
      </c>
      <c r="M263" s="15" t="s">
        <v>5</v>
      </c>
      <c r="N263" s="15" t="s">
        <v>226</v>
      </c>
      <c r="O263" s="71">
        <f ca="1">+SUM(OFFSET(R265,,,,EconLT))/1000</f>
        <v>0</v>
      </c>
    </row>
    <row r="264" spans="1:57" hidden="1" outlineLevel="1" x14ac:dyDescent="0.2">
      <c r="D264" s="2" t="s">
        <v>282</v>
      </c>
      <c r="M264" s="42" t="s">
        <v>5</v>
      </c>
      <c r="N264" s="42" t="s">
        <v>133</v>
      </c>
      <c r="R264" s="77" t="e">
        <f t="shared" ref="R264:BE264" si="54">+R146*$O$233</f>
        <v>#DIV/0!</v>
      </c>
      <c r="S264" s="77" t="e">
        <f t="shared" si="54"/>
        <v>#DIV/0!</v>
      </c>
      <c r="T264" s="77" t="e">
        <f t="shared" si="54"/>
        <v>#DIV/0!</v>
      </c>
      <c r="U264" s="77" t="e">
        <f t="shared" si="54"/>
        <v>#DIV/0!</v>
      </c>
      <c r="V264" s="77" t="e">
        <f t="shared" si="54"/>
        <v>#DIV/0!</v>
      </c>
      <c r="W264" s="77" t="e">
        <f t="shared" si="54"/>
        <v>#DIV/0!</v>
      </c>
      <c r="X264" s="77" t="e">
        <f t="shared" si="54"/>
        <v>#DIV/0!</v>
      </c>
      <c r="Y264" s="77" t="e">
        <f t="shared" si="54"/>
        <v>#DIV/0!</v>
      </c>
      <c r="Z264" s="77" t="e">
        <f t="shared" si="54"/>
        <v>#DIV/0!</v>
      </c>
      <c r="AA264" s="77" t="e">
        <f t="shared" si="54"/>
        <v>#DIV/0!</v>
      </c>
      <c r="AB264" s="77" t="e">
        <f t="shared" si="54"/>
        <v>#DIV/0!</v>
      </c>
      <c r="AC264" s="77" t="e">
        <f t="shared" si="54"/>
        <v>#DIV/0!</v>
      </c>
      <c r="AD264" s="77" t="e">
        <f t="shared" si="54"/>
        <v>#DIV/0!</v>
      </c>
      <c r="AE264" s="77" t="e">
        <f t="shared" si="54"/>
        <v>#DIV/0!</v>
      </c>
      <c r="AF264" s="77" t="e">
        <f t="shared" si="54"/>
        <v>#DIV/0!</v>
      </c>
      <c r="AG264" s="77" t="e">
        <f t="shared" si="54"/>
        <v>#DIV/0!</v>
      </c>
      <c r="AH264" s="77" t="e">
        <f t="shared" si="54"/>
        <v>#DIV/0!</v>
      </c>
      <c r="AI264" s="77" t="e">
        <f t="shared" si="54"/>
        <v>#DIV/0!</v>
      </c>
      <c r="AJ264" s="77" t="e">
        <f t="shared" si="54"/>
        <v>#DIV/0!</v>
      </c>
      <c r="AK264" s="77" t="e">
        <f t="shared" si="54"/>
        <v>#DIV/0!</v>
      </c>
      <c r="AL264" s="77" t="e">
        <f t="shared" si="54"/>
        <v>#DIV/0!</v>
      </c>
      <c r="AM264" s="77" t="e">
        <f t="shared" si="54"/>
        <v>#DIV/0!</v>
      </c>
      <c r="AN264" s="77" t="e">
        <f t="shared" si="54"/>
        <v>#DIV/0!</v>
      </c>
      <c r="AO264" s="77" t="e">
        <f t="shared" si="54"/>
        <v>#DIV/0!</v>
      </c>
      <c r="AP264" s="77" t="e">
        <f t="shared" si="54"/>
        <v>#DIV/0!</v>
      </c>
      <c r="AQ264" s="77" t="e">
        <f t="shared" si="54"/>
        <v>#DIV/0!</v>
      </c>
      <c r="AR264" s="77" t="e">
        <f t="shared" si="54"/>
        <v>#DIV/0!</v>
      </c>
      <c r="AS264" s="77" t="e">
        <f t="shared" si="54"/>
        <v>#DIV/0!</v>
      </c>
      <c r="AT264" s="77" t="e">
        <f t="shared" si="54"/>
        <v>#DIV/0!</v>
      </c>
      <c r="AU264" s="77" t="e">
        <f t="shared" si="54"/>
        <v>#DIV/0!</v>
      </c>
      <c r="AV264" s="77" t="e">
        <f t="shared" si="54"/>
        <v>#DIV/0!</v>
      </c>
      <c r="AW264" s="77" t="e">
        <f t="shared" si="54"/>
        <v>#DIV/0!</v>
      </c>
      <c r="AX264" s="77" t="e">
        <f t="shared" si="54"/>
        <v>#DIV/0!</v>
      </c>
      <c r="AY264" s="77" t="e">
        <f t="shared" si="54"/>
        <v>#DIV/0!</v>
      </c>
      <c r="AZ264" s="77" t="e">
        <f t="shared" si="54"/>
        <v>#DIV/0!</v>
      </c>
      <c r="BA264" s="77" t="e">
        <f t="shared" si="54"/>
        <v>#DIV/0!</v>
      </c>
      <c r="BB264" s="77" t="e">
        <f t="shared" si="54"/>
        <v>#DIV/0!</v>
      </c>
      <c r="BC264" s="77" t="e">
        <f t="shared" si="54"/>
        <v>#DIV/0!</v>
      </c>
      <c r="BD264" s="77" t="e">
        <f t="shared" si="54"/>
        <v>#DIV/0!</v>
      </c>
      <c r="BE264" s="77" t="e">
        <f t="shared" si="54"/>
        <v>#DIV/0!</v>
      </c>
    </row>
    <row r="265" spans="1:57" hidden="1" outlineLevel="1" x14ac:dyDescent="0.2">
      <c r="D265" s="2" t="s">
        <v>277</v>
      </c>
      <c r="M265" s="42" t="s">
        <v>5</v>
      </c>
      <c r="N265" s="42" t="s">
        <v>133</v>
      </c>
      <c r="R265" s="77">
        <f t="shared" ref="R265:BE265" si="55">+IF($O$178="Electricity",R183/R193,0)</f>
        <v>0</v>
      </c>
      <c r="S265" s="77">
        <f t="shared" si="55"/>
        <v>0</v>
      </c>
      <c r="T265" s="77">
        <f t="shared" si="55"/>
        <v>0</v>
      </c>
      <c r="U265" s="77">
        <f t="shared" si="55"/>
        <v>0</v>
      </c>
      <c r="V265" s="77">
        <f t="shared" si="55"/>
        <v>0</v>
      </c>
      <c r="W265" s="77">
        <f t="shared" si="55"/>
        <v>0</v>
      </c>
      <c r="X265" s="77">
        <f t="shared" si="55"/>
        <v>0</v>
      </c>
      <c r="Y265" s="77">
        <f t="shared" si="55"/>
        <v>0</v>
      </c>
      <c r="Z265" s="77">
        <f t="shared" si="55"/>
        <v>0</v>
      </c>
      <c r="AA265" s="77">
        <f t="shared" si="55"/>
        <v>0</v>
      </c>
      <c r="AB265" s="77">
        <f t="shared" si="55"/>
        <v>0</v>
      </c>
      <c r="AC265" s="77">
        <f t="shared" si="55"/>
        <v>0</v>
      </c>
      <c r="AD265" s="77">
        <f t="shared" si="55"/>
        <v>0</v>
      </c>
      <c r="AE265" s="77">
        <f t="shared" si="55"/>
        <v>0</v>
      </c>
      <c r="AF265" s="77">
        <f t="shared" si="55"/>
        <v>0</v>
      </c>
      <c r="AG265" s="77">
        <f t="shared" si="55"/>
        <v>0</v>
      </c>
      <c r="AH265" s="77">
        <f t="shared" si="55"/>
        <v>0</v>
      </c>
      <c r="AI265" s="77">
        <f t="shared" si="55"/>
        <v>0</v>
      </c>
      <c r="AJ265" s="77">
        <f t="shared" si="55"/>
        <v>0</v>
      </c>
      <c r="AK265" s="77">
        <f t="shared" si="55"/>
        <v>0</v>
      </c>
      <c r="AL265" s="77">
        <f t="shared" si="55"/>
        <v>0</v>
      </c>
      <c r="AM265" s="77">
        <f t="shared" si="55"/>
        <v>0</v>
      </c>
      <c r="AN265" s="77">
        <f t="shared" si="55"/>
        <v>0</v>
      </c>
      <c r="AO265" s="77">
        <f t="shared" si="55"/>
        <v>0</v>
      </c>
      <c r="AP265" s="77">
        <f t="shared" si="55"/>
        <v>0</v>
      </c>
      <c r="AQ265" s="77">
        <f t="shared" si="55"/>
        <v>0</v>
      </c>
      <c r="AR265" s="77">
        <f t="shared" si="55"/>
        <v>0</v>
      </c>
      <c r="AS265" s="77">
        <f t="shared" si="55"/>
        <v>0</v>
      </c>
      <c r="AT265" s="77">
        <f t="shared" si="55"/>
        <v>0</v>
      </c>
      <c r="AU265" s="77">
        <f t="shared" si="55"/>
        <v>0</v>
      </c>
      <c r="AV265" s="77">
        <f t="shared" si="55"/>
        <v>0</v>
      </c>
      <c r="AW265" s="77">
        <f t="shared" si="55"/>
        <v>0</v>
      </c>
      <c r="AX265" s="77">
        <f t="shared" si="55"/>
        <v>0</v>
      </c>
      <c r="AY265" s="77">
        <f t="shared" si="55"/>
        <v>0</v>
      </c>
      <c r="AZ265" s="77">
        <f t="shared" si="55"/>
        <v>0</v>
      </c>
      <c r="BA265" s="77">
        <f t="shared" si="55"/>
        <v>0</v>
      </c>
      <c r="BB265" s="77">
        <f t="shared" si="55"/>
        <v>0</v>
      </c>
      <c r="BC265" s="77">
        <f t="shared" si="55"/>
        <v>0</v>
      </c>
      <c r="BD265" s="77">
        <f t="shared" si="55"/>
        <v>0</v>
      </c>
      <c r="BE265" s="77">
        <f t="shared" si="55"/>
        <v>0</v>
      </c>
    </row>
    <row r="266" spans="1:57" hidden="1" outlineLevel="1" x14ac:dyDescent="0.2">
      <c r="M266" s="42"/>
      <c r="N266" s="42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77"/>
      <c r="BC266" s="77"/>
      <c r="BD266" s="77"/>
      <c r="BE266" s="77"/>
    </row>
    <row r="267" spans="1:57" s="106" customFormat="1" hidden="1" outlineLevel="1" x14ac:dyDescent="0.2">
      <c r="C267" s="227" t="s">
        <v>278</v>
      </c>
      <c r="M267" s="15" t="s">
        <v>5</v>
      </c>
      <c r="N267" s="15" t="s">
        <v>226</v>
      </c>
      <c r="O267" s="71">
        <f ca="1">+SUM(OFFSET(R269,,,,EconLT))/1000</f>
        <v>0</v>
      </c>
    </row>
    <row r="268" spans="1:57" s="106" customFormat="1" hidden="1" outlineLevel="1" x14ac:dyDescent="0.2">
      <c r="C268" s="227" t="s">
        <v>279</v>
      </c>
      <c r="M268" s="15" t="s">
        <v>5</v>
      </c>
      <c r="N268" s="15" t="s">
        <v>226</v>
      </c>
      <c r="O268" s="71">
        <f ca="1">+SUM(OFFSET(R270,,,,EconLT))/1000</f>
        <v>0</v>
      </c>
    </row>
    <row r="269" spans="1:57" s="32" customFormat="1" hidden="1" outlineLevel="1" x14ac:dyDescent="0.2">
      <c r="C269" s="108"/>
      <c r="D269" s="2" t="s">
        <v>278</v>
      </c>
      <c r="M269" s="42" t="s">
        <v>5</v>
      </c>
      <c r="N269" s="31" t="s">
        <v>26</v>
      </c>
      <c r="O269" s="35"/>
      <c r="R269" s="77">
        <v>0</v>
      </c>
      <c r="S269" s="77">
        <v>0</v>
      </c>
      <c r="T269" s="77">
        <v>0</v>
      </c>
      <c r="U269" s="77">
        <v>0</v>
      </c>
      <c r="V269" s="77">
        <v>0</v>
      </c>
      <c r="W269" s="77">
        <v>0</v>
      </c>
      <c r="X269" s="77">
        <v>0</v>
      </c>
      <c r="Y269" s="77">
        <v>0</v>
      </c>
      <c r="Z269" s="77">
        <v>0</v>
      </c>
      <c r="AA269" s="77">
        <v>0</v>
      </c>
      <c r="AB269" s="77">
        <v>0</v>
      </c>
      <c r="AC269" s="77">
        <v>0</v>
      </c>
      <c r="AD269" s="77">
        <v>0</v>
      </c>
      <c r="AE269" s="77">
        <v>0</v>
      </c>
      <c r="AF269" s="77">
        <v>0</v>
      </c>
      <c r="AG269" s="77">
        <v>0</v>
      </c>
      <c r="AH269" s="77">
        <v>0</v>
      </c>
      <c r="AI269" s="77">
        <v>0</v>
      </c>
      <c r="AJ269" s="77">
        <v>0</v>
      </c>
      <c r="AK269" s="77">
        <v>0</v>
      </c>
      <c r="AL269" s="77">
        <v>0</v>
      </c>
      <c r="AM269" s="77">
        <v>0</v>
      </c>
      <c r="AN269" s="77">
        <v>0</v>
      </c>
      <c r="AO269" s="77">
        <v>0</v>
      </c>
      <c r="AP269" s="77">
        <v>0</v>
      </c>
      <c r="AQ269" s="77">
        <v>0</v>
      </c>
      <c r="AR269" s="77">
        <v>0</v>
      </c>
      <c r="AS269" s="77">
        <v>0</v>
      </c>
      <c r="AT269" s="77">
        <v>0</v>
      </c>
      <c r="AU269" s="77">
        <v>0</v>
      </c>
      <c r="AV269" s="77">
        <v>0</v>
      </c>
      <c r="AW269" s="77">
        <v>0</v>
      </c>
      <c r="AX269" s="77">
        <v>0</v>
      </c>
      <c r="AY269" s="77">
        <v>0</v>
      </c>
      <c r="AZ269" s="77">
        <v>0</v>
      </c>
      <c r="BA269" s="77">
        <v>0</v>
      </c>
      <c r="BB269" s="77">
        <v>0</v>
      </c>
      <c r="BC269" s="77">
        <v>0</v>
      </c>
      <c r="BD269" s="77">
        <v>0</v>
      </c>
      <c r="BE269" s="77">
        <v>0</v>
      </c>
    </row>
    <row r="270" spans="1:57" hidden="1" outlineLevel="1" x14ac:dyDescent="0.2">
      <c r="D270" s="2" t="s">
        <v>279</v>
      </c>
      <c r="M270" s="42" t="s">
        <v>5</v>
      </c>
      <c r="N270" s="42" t="s">
        <v>58</v>
      </c>
      <c r="R270" s="77">
        <f t="shared" ref="R270:BE270" si="56">+IF($O$178="Natural gas",R183/R193,0)</f>
        <v>0</v>
      </c>
      <c r="S270" s="77">
        <f t="shared" si="56"/>
        <v>0</v>
      </c>
      <c r="T270" s="77">
        <f t="shared" si="56"/>
        <v>0</v>
      </c>
      <c r="U270" s="77">
        <f t="shared" si="56"/>
        <v>0</v>
      </c>
      <c r="V270" s="77">
        <f t="shared" si="56"/>
        <v>0</v>
      </c>
      <c r="W270" s="77">
        <f t="shared" si="56"/>
        <v>0</v>
      </c>
      <c r="X270" s="77">
        <f t="shared" si="56"/>
        <v>0</v>
      </c>
      <c r="Y270" s="77">
        <f t="shared" si="56"/>
        <v>0</v>
      </c>
      <c r="Z270" s="77">
        <f t="shared" si="56"/>
        <v>0</v>
      </c>
      <c r="AA270" s="77">
        <f t="shared" si="56"/>
        <v>0</v>
      </c>
      <c r="AB270" s="77">
        <f t="shared" si="56"/>
        <v>0</v>
      </c>
      <c r="AC270" s="77">
        <f t="shared" si="56"/>
        <v>0</v>
      </c>
      <c r="AD270" s="77">
        <f t="shared" si="56"/>
        <v>0</v>
      </c>
      <c r="AE270" s="77">
        <f t="shared" si="56"/>
        <v>0</v>
      </c>
      <c r="AF270" s="77">
        <f t="shared" si="56"/>
        <v>0</v>
      </c>
      <c r="AG270" s="77">
        <f t="shared" si="56"/>
        <v>0</v>
      </c>
      <c r="AH270" s="77">
        <f t="shared" si="56"/>
        <v>0</v>
      </c>
      <c r="AI270" s="77">
        <f t="shared" si="56"/>
        <v>0</v>
      </c>
      <c r="AJ270" s="77">
        <f t="shared" si="56"/>
        <v>0</v>
      </c>
      <c r="AK270" s="77">
        <f t="shared" si="56"/>
        <v>0</v>
      </c>
      <c r="AL270" s="77">
        <f t="shared" si="56"/>
        <v>0</v>
      </c>
      <c r="AM270" s="77">
        <f t="shared" si="56"/>
        <v>0</v>
      </c>
      <c r="AN270" s="77">
        <f t="shared" si="56"/>
        <v>0</v>
      </c>
      <c r="AO270" s="77">
        <f t="shared" si="56"/>
        <v>0</v>
      </c>
      <c r="AP270" s="77">
        <f t="shared" si="56"/>
        <v>0</v>
      </c>
      <c r="AQ270" s="77">
        <f t="shared" si="56"/>
        <v>0</v>
      </c>
      <c r="AR270" s="77">
        <f t="shared" si="56"/>
        <v>0</v>
      </c>
      <c r="AS270" s="77">
        <f t="shared" si="56"/>
        <v>0</v>
      </c>
      <c r="AT270" s="77">
        <f t="shared" si="56"/>
        <v>0</v>
      </c>
      <c r="AU270" s="77">
        <f t="shared" si="56"/>
        <v>0</v>
      </c>
      <c r="AV270" s="77">
        <f t="shared" si="56"/>
        <v>0</v>
      </c>
      <c r="AW270" s="77">
        <f t="shared" si="56"/>
        <v>0</v>
      </c>
      <c r="AX270" s="77">
        <f t="shared" si="56"/>
        <v>0</v>
      </c>
      <c r="AY270" s="77">
        <f t="shared" si="56"/>
        <v>0</v>
      </c>
      <c r="AZ270" s="77">
        <f t="shared" si="56"/>
        <v>0</v>
      </c>
      <c r="BA270" s="77">
        <f t="shared" si="56"/>
        <v>0</v>
      </c>
      <c r="BB270" s="77">
        <f t="shared" si="56"/>
        <v>0</v>
      </c>
      <c r="BC270" s="77">
        <f t="shared" si="56"/>
        <v>0</v>
      </c>
      <c r="BD270" s="77">
        <f t="shared" si="56"/>
        <v>0</v>
      </c>
      <c r="BE270" s="77">
        <f t="shared" si="56"/>
        <v>0</v>
      </c>
    </row>
    <row r="271" spans="1:57" hidden="1" outlineLevel="1" x14ac:dyDescent="0.2">
      <c r="M271" s="42"/>
      <c r="N271" s="42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77"/>
      <c r="AN271" s="77"/>
      <c r="AO271" s="77"/>
      <c r="AP271" s="77"/>
      <c r="AQ271" s="77"/>
      <c r="AR271" s="77"/>
      <c r="AS271" s="77"/>
      <c r="AT271" s="77"/>
      <c r="AU271" s="77"/>
      <c r="AV271" s="77"/>
      <c r="AW271" s="77"/>
      <c r="AX271" s="77"/>
      <c r="AY271" s="77"/>
      <c r="AZ271" s="77"/>
      <c r="BA271" s="77"/>
      <c r="BB271" s="77"/>
      <c r="BC271" s="77"/>
      <c r="BD271" s="77"/>
      <c r="BE271" s="77"/>
    </row>
    <row r="272" spans="1:57" s="106" customFormat="1" hidden="1" outlineLevel="1" x14ac:dyDescent="0.2">
      <c r="C272" s="227" t="s">
        <v>280</v>
      </c>
      <c r="M272" s="15" t="s">
        <v>5</v>
      </c>
      <c r="N272" s="15" t="s">
        <v>226</v>
      </c>
      <c r="O272" s="71">
        <f ca="1">+SUM(OFFSET(R274,,,,EconLT))/1000</f>
        <v>0</v>
      </c>
    </row>
    <row r="273" spans="3:57" s="106" customFormat="1" hidden="1" outlineLevel="1" x14ac:dyDescent="0.2">
      <c r="C273" s="227" t="s">
        <v>281</v>
      </c>
      <c r="M273" s="15" t="s">
        <v>5</v>
      </c>
      <c r="N273" s="15" t="s">
        <v>226</v>
      </c>
      <c r="O273" s="71">
        <f ca="1">+SUM(OFFSET(R275,,,,EconLT))/1000</f>
        <v>0</v>
      </c>
    </row>
    <row r="274" spans="3:57" s="32" customFormat="1" hidden="1" outlineLevel="1" x14ac:dyDescent="0.2">
      <c r="C274" s="108"/>
      <c r="D274" s="2" t="s">
        <v>280</v>
      </c>
      <c r="M274" s="42" t="s">
        <v>5</v>
      </c>
      <c r="N274" s="42" t="s">
        <v>58</v>
      </c>
      <c r="O274" s="35"/>
      <c r="R274" s="77">
        <v>0</v>
      </c>
      <c r="S274" s="77">
        <v>0</v>
      </c>
      <c r="T274" s="77">
        <v>0</v>
      </c>
      <c r="U274" s="77">
        <v>0</v>
      </c>
      <c r="V274" s="77">
        <v>0</v>
      </c>
      <c r="W274" s="77">
        <v>0</v>
      </c>
      <c r="X274" s="77">
        <v>0</v>
      </c>
      <c r="Y274" s="77">
        <v>0</v>
      </c>
      <c r="Z274" s="77">
        <v>0</v>
      </c>
      <c r="AA274" s="77">
        <v>0</v>
      </c>
      <c r="AB274" s="77">
        <v>0</v>
      </c>
      <c r="AC274" s="77">
        <v>0</v>
      </c>
      <c r="AD274" s="77">
        <v>0</v>
      </c>
      <c r="AE274" s="77">
        <v>0</v>
      </c>
      <c r="AF274" s="77">
        <v>0</v>
      </c>
      <c r="AG274" s="77">
        <v>0</v>
      </c>
      <c r="AH274" s="77">
        <v>0</v>
      </c>
      <c r="AI274" s="77">
        <v>0</v>
      </c>
      <c r="AJ274" s="77">
        <v>0</v>
      </c>
      <c r="AK274" s="77">
        <v>0</v>
      </c>
      <c r="AL274" s="77">
        <v>0</v>
      </c>
      <c r="AM274" s="77">
        <v>0</v>
      </c>
      <c r="AN274" s="77">
        <v>0</v>
      </c>
      <c r="AO274" s="77">
        <v>0</v>
      </c>
      <c r="AP274" s="77">
        <v>0</v>
      </c>
      <c r="AQ274" s="77">
        <v>0</v>
      </c>
      <c r="AR274" s="77">
        <v>0</v>
      </c>
      <c r="AS274" s="77">
        <v>0</v>
      </c>
      <c r="AT274" s="77">
        <v>0</v>
      </c>
      <c r="AU274" s="77">
        <v>0</v>
      </c>
      <c r="AV274" s="77">
        <v>0</v>
      </c>
      <c r="AW274" s="77">
        <v>0</v>
      </c>
      <c r="AX274" s="77">
        <v>0</v>
      </c>
      <c r="AY274" s="77">
        <v>0</v>
      </c>
      <c r="AZ274" s="77">
        <v>0</v>
      </c>
      <c r="BA274" s="77">
        <v>0</v>
      </c>
      <c r="BB274" s="77">
        <v>0</v>
      </c>
      <c r="BC274" s="77">
        <v>0</v>
      </c>
      <c r="BD274" s="77">
        <v>0</v>
      </c>
      <c r="BE274" s="77">
        <v>0</v>
      </c>
    </row>
    <row r="275" spans="3:57" hidden="1" outlineLevel="1" x14ac:dyDescent="0.2">
      <c r="D275" s="2" t="s">
        <v>281</v>
      </c>
      <c r="M275" s="42" t="s">
        <v>5</v>
      </c>
      <c r="N275" s="42" t="s">
        <v>58</v>
      </c>
      <c r="R275" s="77">
        <f t="shared" ref="R275:BE275" si="57">+IF($O$178="Oil",R183/R193,0)</f>
        <v>0</v>
      </c>
      <c r="S275" s="77">
        <f t="shared" si="57"/>
        <v>0</v>
      </c>
      <c r="T275" s="77">
        <f t="shared" si="57"/>
        <v>0</v>
      </c>
      <c r="U275" s="77">
        <f t="shared" si="57"/>
        <v>0</v>
      </c>
      <c r="V275" s="77">
        <f t="shared" si="57"/>
        <v>0</v>
      </c>
      <c r="W275" s="77">
        <f t="shared" si="57"/>
        <v>0</v>
      </c>
      <c r="X275" s="77">
        <f t="shared" si="57"/>
        <v>0</v>
      </c>
      <c r="Y275" s="77">
        <f t="shared" si="57"/>
        <v>0</v>
      </c>
      <c r="Z275" s="77">
        <f t="shared" si="57"/>
        <v>0</v>
      </c>
      <c r="AA275" s="77">
        <f t="shared" si="57"/>
        <v>0</v>
      </c>
      <c r="AB275" s="77">
        <f t="shared" si="57"/>
        <v>0</v>
      </c>
      <c r="AC275" s="77">
        <f t="shared" si="57"/>
        <v>0</v>
      </c>
      <c r="AD275" s="77">
        <f t="shared" si="57"/>
        <v>0</v>
      </c>
      <c r="AE275" s="77">
        <f t="shared" si="57"/>
        <v>0</v>
      </c>
      <c r="AF275" s="77">
        <f t="shared" si="57"/>
        <v>0</v>
      </c>
      <c r="AG275" s="77">
        <f t="shared" si="57"/>
        <v>0</v>
      </c>
      <c r="AH275" s="77">
        <f t="shared" si="57"/>
        <v>0</v>
      </c>
      <c r="AI275" s="77">
        <f t="shared" si="57"/>
        <v>0</v>
      </c>
      <c r="AJ275" s="77">
        <f t="shared" si="57"/>
        <v>0</v>
      </c>
      <c r="AK275" s="77">
        <f t="shared" si="57"/>
        <v>0</v>
      </c>
      <c r="AL275" s="77">
        <f t="shared" si="57"/>
        <v>0</v>
      </c>
      <c r="AM275" s="77">
        <f t="shared" si="57"/>
        <v>0</v>
      </c>
      <c r="AN275" s="77">
        <f t="shared" si="57"/>
        <v>0</v>
      </c>
      <c r="AO275" s="77">
        <f t="shared" si="57"/>
        <v>0</v>
      </c>
      <c r="AP275" s="77">
        <f t="shared" si="57"/>
        <v>0</v>
      </c>
      <c r="AQ275" s="77">
        <f t="shared" si="57"/>
        <v>0</v>
      </c>
      <c r="AR275" s="77">
        <f t="shared" si="57"/>
        <v>0</v>
      </c>
      <c r="AS275" s="77">
        <f t="shared" si="57"/>
        <v>0</v>
      </c>
      <c r="AT275" s="77">
        <f t="shared" si="57"/>
        <v>0</v>
      </c>
      <c r="AU275" s="77">
        <f t="shared" si="57"/>
        <v>0</v>
      </c>
      <c r="AV275" s="77">
        <f t="shared" si="57"/>
        <v>0</v>
      </c>
      <c r="AW275" s="77">
        <f t="shared" si="57"/>
        <v>0</v>
      </c>
      <c r="AX275" s="77">
        <f t="shared" si="57"/>
        <v>0</v>
      </c>
      <c r="AY275" s="77">
        <f t="shared" si="57"/>
        <v>0</v>
      </c>
      <c r="AZ275" s="77">
        <f t="shared" si="57"/>
        <v>0</v>
      </c>
      <c r="BA275" s="77">
        <f t="shared" si="57"/>
        <v>0</v>
      </c>
      <c r="BB275" s="77">
        <f t="shared" si="57"/>
        <v>0</v>
      </c>
      <c r="BC275" s="77">
        <f t="shared" si="57"/>
        <v>0</v>
      </c>
      <c r="BD275" s="77">
        <f t="shared" si="57"/>
        <v>0</v>
      </c>
      <c r="BE275" s="77">
        <f t="shared" si="57"/>
        <v>0</v>
      </c>
    </row>
    <row r="276" spans="3:57" ht="12.75" hidden="1" customHeight="1" collapsed="1" x14ac:dyDescent="0.2"/>
    <row r="277" spans="3:57" s="106" customFormat="1" hidden="1" outlineLevel="1" x14ac:dyDescent="0.2">
      <c r="C277" s="294" t="s">
        <v>371</v>
      </c>
      <c r="M277" s="15" t="s">
        <v>5</v>
      </c>
      <c r="N277" s="15" t="s">
        <v>226</v>
      </c>
      <c r="O277" s="71">
        <f ca="1">+SUM(OFFSET(R279,,,,EconLT))/1000</f>
        <v>0</v>
      </c>
    </row>
    <row r="278" spans="3:57" s="106" customFormat="1" hidden="1" outlineLevel="1" x14ac:dyDescent="0.2">
      <c r="C278" s="294" t="s">
        <v>372</v>
      </c>
      <c r="M278" s="15" t="s">
        <v>5</v>
      </c>
      <c r="N278" s="15" t="s">
        <v>226</v>
      </c>
      <c r="O278" s="71">
        <f ca="1">+SUM(OFFSET(R280,,,,EconLT))/1000</f>
        <v>0</v>
      </c>
    </row>
    <row r="279" spans="3:57" s="32" customFormat="1" hidden="1" outlineLevel="1" x14ac:dyDescent="0.2">
      <c r="C279" s="108"/>
      <c r="D279" s="2" t="s">
        <v>371</v>
      </c>
      <c r="M279" s="42" t="s">
        <v>5</v>
      </c>
      <c r="N279" s="42" t="s">
        <v>58</v>
      </c>
      <c r="O279" s="35"/>
      <c r="R279" s="77">
        <v>0</v>
      </c>
      <c r="S279" s="77">
        <v>0</v>
      </c>
      <c r="T279" s="77">
        <v>0</v>
      </c>
      <c r="U279" s="77">
        <v>0</v>
      </c>
      <c r="V279" s="77">
        <v>0</v>
      </c>
      <c r="W279" s="77">
        <v>0</v>
      </c>
      <c r="X279" s="77">
        <v>0</v>
      </c>
      <c r="Y279" s="77">
        <v>0</v>
      </c>
      <c r="Z279" s="77">
        <v>0</v>
      </c>
      <c r="AA279" s="77">
        <v>0</v>
      </c>
      <c r="AB279" s="77">
        <v>0</v>
      </c>
      <c r="AC279" s="77">
        <v>0</v>
      </c>
      <c r="AD279" s="77">
        <v>0</v>
      </c>
      <c r="AE279" s="77">
        <v>0</v>
      </c>
      <c r="AF279" s="77">
        <v>0</v>
      </c>
      <c r="AG279" s="77">
        <v>0</v>
      </c>
      <c r="AH279" s="77">
        <v>0</v>
      </c>
      <c r="AI279" s="77">
        <v>0</v>
      </c>
      <c r="AJ279" s="77">
        <v>0</v>
      </c>
      <c r="AK279" s="77">
        <v>0</v>
      </c>
      <c r="AL279" s="77">
        <v>0</v>
      </c>
      <c r="AM279" s="77">
        <v>0</v>
      </c>
      <c r="AN279" s="77">
        <v>0</v>
      </c>
      <c r="AO279" s="77">
        <v>0</v>
      </c>
      <c r="AP279" s="77">
        <v>0</v>
      </c>
      <c r="AQ279" s="77">
        <v>0</v>
      </c>
      <c r="AR279" s="77">
        <v>0</v>
      </c>
      <c r="AS279" s="77">
        <v>0</v>
      </c>
      <c r="AT279" s="77">
        <v>0</v>
      </c>
      <c r="AU279" s="77">
        <v>0</v>
      </c>
      <c r="AV279" s="77">
        <v>0</v>
      </c>
      <c r="AW279" s="77">
        <v>0</v>
      </c>
      <c r="AX279" s="77">
        <v>0</v>
      </c>
      <c r="AY279" s="77">
        <v>0</v>
      </c>
      <c r="AZ279" s="77">
        <v>0</v>
      </c>
      <c r="BA279" s="77">
        <v>0</v>
      </c>
      <c r="BB279" s="77">
        <v>0</v>
      </c>
      <c r="BC279" s="77">
        <v>0</v>
      </c>
      <c r="BD279" s="77">
        <v>0</v>
      </c>
      <c r="BE279" s="77">
        <v>0</v>
      </c>
    </row>
    <row r="280" spans="3:57" hidden="1" outlineLevel="1" x14ac:dyDescent="0.2">
      <c r="D280" s="2" t="s">
        <v>372</v>
      </c>
      <c r="M280" s="42" t="s">
        <v>5</v>
      </c>
      <c r="N280" s="42" t="s">
        <v>58</v>
      </c>
      <c r="R280" s="77">
        <f t="shared" ref="R280:BE280" si="58">+IF($O$178="LPG",R183/R193,0)</f>
        <v>0</v>
      </c>
      <c r="S280" s="77">
        <f t="shared" si="58"/>
        <v>0</v>
      </c>
      <c r="T280" s="77">
        <f t="shared" si="58"/>
        <v>0</v>
      </c>
      <c r="U280" s="77">
        <f t="shared" si="58"/>
        <v>0</v>
      </c>
      <c r="V280" s="77">
        <f t="shared" si="58"/>
        <v>0</v>
      </c>
      <c r="W280" s="77">
        <f t="shared" si="58"/>
        <v>0</v>
      </c>
      <c r="X280" s="77">
        <f t="shared" si="58"/>
        <v>0</v>
      </c>
      <c r="Y280" s="77">
        <f t="shared" si="58"/>
        <v>0</v>
      </c>
      <c r="Z280" s="77">
        <f t="shared" si="58"/>
        <v>0</v>
      </c>
      <c r="AA280" s="77">
        <f t="shared" si="58"/>
        <v>0</v>
      </c>
      <c r="AB280" s="77">
        <f t="shared" si="58"/>
        <v>0</v>
      </c>
      <c r="AC280" s="77">
        <f t="shared" si="58"/>
        <v>0</v>
      </c>
      <c r="AD280" s="77">
        <f t="shared" si="58"/>
        <v>0</v>
      </c>
      <c r="AE280" s="77">
        <f t="shared" si="58"/>
        <v>0</v>
      </c>
      <c r="AF280" s="77">
        <f t="shared" si="58"/>
        <v>0</v>
      </c>
      <c r="AG280" s="77">
        <f t="shared" si="58"/>
        <v>0</v>
      </c>
      <c r="AH280" s="77">
        <f t="shared" si="58"/>
        <v>0</v>
      </c>
      <c r="AI280" s="77">
        <f t="shared" si="58"/>
        <v>0</v>
      </c>
      <c r="AJ280" s="77">
        <f t="shared" si="58"/>
        <v>0</v>
      </c>
      <c r="AK280" s="77">
        <f t="shared" si="58"/>
        <v>0</v>
      </c>
      <c r="AL280" s="77">
        <f t="shared" si="58"/>
        <v>0</v>
      </c>
      <c r="AM280" s="77">
        <f t="shared" si="58"/>
        <v>0</v>
      </c>
      <c r="AN280" s="77">
        <f t="shared" si="58"/>
        <v>0</v>
      </c>
      <c r="AO280" s="77">
        <f t="shared" si="58"/>
        <v>0</v>
      </c>
      <c r="AP280" s="77">
        <f t="shared" si="58"/>
        <v>0</v>
      </c>
      <c r="AQ280" s="77">
        <f t="shared" si="58"/>
        <v>0</v>
      </c>
      <c r="AR280" s="77">
        <f t="shared" si="58"/>
        <v>0</v>
      </c>
      <c r="AS280" s="77">
        <f t="shared" si="58"/>
        <v>0</v>
      </c>
      <c r="AT280" s="77">
        <f t="shared" si="58"/>
        <v>0</v>
      </c>
      <c r="AU280" s="77">
        <f t="shared" si="58"/>
        <v>0</v>
      </c>
      <c r="AV280" s="77">
        <f t="shared" si="58"/>
        <v>0</v>
      </c>
      <c r="AW280" s="77">
        <f t="shared" si="58"/>
        <v>0</v>
      </c>
      <c r="AX280" s="77">
        <f t="shared" si="58"/>
        <v>0</v>
      </c>
      <c r="AY280" s="77">
        <f t="shared" si="58"/>
        <v>0</v>
      </c>
      <c r="AZ280" s="77">
        <f t="shared" si="58"/>
        <v>0</v>
      </c>
      <c r="BA280" s="77">
        <f t="shared" si="58"/>
        <v>0</v>
      </c>
      <c r="BB280" s="77">
        <f t="shared" si="58"/>
        <v>0</v>
      </c>
      <c r="BC280" s="77">
        <f t="shared" si="58"/>
        <v>0</v>
      </c>
      <c r="BD280" s="77">
        <f t="shared" si="58"/>
        <v>0</v>
      </c>
      <c r="BE280" s="77">
        <f t="shared" si="58"/>
        <v>0</v>
      </c>
    </row>
    <row r="281" spans="3:57" collapsed="1" x14ac:dyDescent="0.2"/>
  </sheetData>
  <sheetProtection algorithmName="SHA-512" hashValue="i6qtxqxbFgccpGf8MwlcYqKSGlrW2t4vOhMXqwZGHW981zU6GlerPbu+ps6K5/7+ZiWKtkWbwpdMATHP85c61A==" saltValue="XKfUll2Iye9vukwSRKuWVw==" spinCount="100000" sheet="1" selectLockedCells="1"/>
  <sortState ref="AT6:AW11">
    <sortCondition ref="AT6:AT11"/>
  </sortState>
  <mergeCells count="70">
    <mergeCell ref="P7:T7"/>
    <mergeCell ref="P9:R9"/>
    <mergeCell ref="P10:R10"/>
    <mergeCell ref="P11:R11"/>
    <mergeCell ref="P12:R12"/>
    <mergeCell ref="L8:N8"/>
    <mergeCell ref="L12:N12"/>
    <mergeCell ref="P14:R14"/>
    <mergeCell ref="P16:T16"/>
    <mergeCell ref="P17:R17"/>
    <mergeCell ref="P13:R13"/>
    <mergeCell ref="P8:R8"/>
    <mergeCell ref="L16:N16"/>
    <mergeCell ref="AG13:AK13"/>
    <mergeCell ref="AG14:AI14"/>
    <mergeCell ref="AG17:AI17"/>
    <mergeCell ref="C5:I22"/>
    <mergeCell ref="AM9:AQ9"/>
    <mergeCell ref="AM10:AO10"/>
    <mergeCell ref="AM11:AO11"/>
    <mergeCell ref="AM16:AO16"/>
    <mergeCell ref="AM17:AO17"/>
    <mergeCell ref="AM14:AQ14"/>
    <mergeCell ref="AM15:AO15"/>
    <mergeCell ref="AM18:AO18"/>
    <mergeCell ref="AM12:AO12"/>
    <mergeCell ref="AM13:AO13"/>
    <mergeCell ref="AB11:AF11"/>
    <mergeCell ref="AB7:AK7"/>
    <mergeCell ref="AG9:AK9"/>
    <mergeCell ref="AG10:AI10"/>
    <mergeCell ref="AG11:AI11"/>
    <mergeCell ref="AG12:AI12"/>
    <mergeCell ref="AG8:AI8"/>
    <mergeCell ref="V13:X13"/>
    <mergeCell ref="V11:Z11"/>
    <mergeCell ref="V12:X12"/>
    <mergeCell ref="V14:X14"/>
    <mergeCell ref="AB18:AD18"/>
    <mergeCell ref="AB8:AD8"/>
    <mergeCell ref="AB9:AD9"/>
    <mergeCell ref="AB12:AD12"/>
    <mergeCell ref="AB13:AD13"/>
    <mergeCell ref="AB14:AD14"/>
    <mergeCell ref="AB10:AD10"/>
    <mergeCell ref="AG16:AI16"/>
    <mergeCell ref="AG18:AI18"/>
    <mergeCell ref="AG19:AI19"/>
    <mergeCell ref="C25:I50"/>
    <mergeCell ref="V15:X15"/>
    <mergeCell ref="AB16:AF16"/>
    <mergeCell ref="AB17:AD17"/>
    <mergeCell ref="AB15:AD15"/>
    <mergeCell ref="AB19:AD19"/>
    <mergeCell ref="AG15:AI15"/>
    <mergeCell ref="P18:R18"/>
    <mergeCell ref="P19:R19"/>
    <mergeCell ref="X28:Z28"/>
    <mergeCell ref="X29:Z29"/>
    <mergeCell ref="Q32:R32"/>
    <mergeCell ref="P26:V26"/>
    <mergeCell ref="X32:Z32"/>
    <mergeCell ref="K26:O26"/>
    <mergeCell ref="W26:AC26"/>
    <mergeCell ref="X30:Z30"/>
    <mergeCell ref="X31:Z31"/>
    <mergeCell ref="Q28:R28"/>
    <mergeCell ref="Q29:R29"/>
    <mergeCell ref="Q30:R30"/>
    <mergeCell ref="Q31:R31"/>
  </mergeCells>
  <conditionalFormatting sqref="R225:BE225 R228:BE229 R231:BE231 R218:BE218 R215:BE215 R210:BE210 R195:BE197 R212:BE212 R187:BE187 R185:BE185 R191:BE191 R169:BE169 R131:BE131 R133:BE133 R148:BE149 R154:BE154 R162:BE162 R160:BE160 R165:BE165 R136:BE136 R145:BE145 R123:R124 R126 R128 R118:BE118 S123:BE123 R120:BE120 R183:BE183 M56 O84 R99:BE99 R103:R117 R171:BE174">
    <cfRule type="cellIs" dxfId="8" priority="25" operator="lessThan">
      <formula>0</formula>
    </cfRule>
  </conditionalFormatting>
  <dataValidations count="6">
    <dataValidation type="list" allowBlank="1" showInputMessage="1" showErrorMessage="1" sqref="O168">
      <formula1>"Straight line"</formula1>
    </dataValidation>
    <dataValidation type="list" allowBlank="1" showInputMessage="1" showErrorMessage="1" sqref="M33">
      <formula1>"Yes,No"</formula1>
    </dataValidation>
    <dataValidation type="list" allowBlank="1" showInputMessage="1" showErrorMessage="1" sqref="N14">
      <formula1>Locations</formula1>
    </dataValidation>
    <dataValidation type="list" allowBlank="1" showInputMessage="1" showErrorMessage="1" sqref="T9">
      <formula1>Ensources</formula1>
    </dataValidation>
    <dataValidation type="list" allowBlank="1" showInputMessage="1" showErrorMessage="1" sqref="Z15">
      <formula1>Ins_Level</formula1>
    </dataValidation>
    <dataValidation type="list" allowBlank="1" showInputMessage="1" showErrorMessage="1" sqref="L18:M18">
      <formula1>Enservices</formula1>
    </dataValidation>
  </dataValidations>
  <pageMargins left="0.7" right="0.7" top="0.75" bottom="0.75" header="0.3" footer="0.3"/>
  <pageSetup paperSize="9" orientation="portrait" r:id="rId1"/>
  <ignoredErrors>
    <ignoredError sqref="M29 S30 S32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Lists!$F$6:$F$8</xm:f>
          </x14:formula1>
          <xm:sqref>N10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4:BE8"/>
  <sheetViews>
    <sheetView workbookViewId="0">
      <selection activeCell="A4" sqref="A4:XFD8"/>
    </sheetView>
  </sheetViews>
  <sheetFormatPr baseColWidth="10" defaultRowHeight="15" outlineLevelRow="1" x14ac:dyDescent="0.25"/>
  <sheetData>
    <row r="4" spans="2:57" s="7" customFormat="1" ht="14.25" customHeight="1" outlineLevel="1" x14ac:dyDescent="0.25">
      <c r="B4" s="13"/>
      <c r="C4" s="7" t="s">
        <v>102</v>
      </c>
      <c r="L4" s="6"/>
      <c r="M4" s="42" t="s">
        <v>5</v>
      </c>
      <c r="N4" s="42" t="s">
        <v>23</v>
      </c>
      <c r="O4" s="22"/>
      <c r="R4" s="35" t="e">
        <f t="shared" ref="R4:BE4" si="0">+R7-R5</f>
        <v>#DIV/0!</v>
      </c>
      <c r="S4" s="35" t="e">
        <f t="shared" si="0"/>
        <v>#N/A</v>
      </c>
      <c r="T4" s="35" t="e">
        <f t="shared" si="0"/>
        <v>#N/A</v>
      </c>
      <c r="U4" s="35" t="e">
        <f t="shared" si="0"/>
        <v>#N/A</v>
      </c>
      <c r="V4" s="35" t="e">
        <f t="shared" si="0"/>
        <v>#N/A</v>
      </c>
      <c r="W4" s="35" t="e">
        <f t="shared" si="0"/>
        <v>#N/A</v>
      </c>
      <c r="X4" s="35" t="e">
        <f t="shared" si="0"/>
        <v>#N/A</v>
      </c>
      <c r="Y4" s="35" t="e">
        <f t="shared" si="0"/>
        <v>#N/A</v>
      </c>
      <c r="Z4" s="35" t="e">
        <f t="shared" si="0"/>
        <v>#N/A</v>
      </c>
      <c r="AA4" s="35" t="e">
        <f t="shared" si="0"/>
        <v>#N/A</v>
      </c>
      <c r="AB4" s="35" t="e">
        <f t="shared" si="0"/>
        <v>#N/A</v>
      </c>
      <c r="AC4" s="35" t="e">
        <f t="shared" si="0"/>
        <v>#N/A</v>
      </c>
      <c r="AD4" s="35" t="e">
        <f t="shared" si="0"/>
        <v>#N/A</v>
      </c>
      <c r="AE4" s="35" t="e">
        <f t="shared" si="0"/>
        <v>#N/A</v>
      </c>
      <c r="AF4" s="35" t="e">
        <f t="shared" si="0"/>
        <v>#N/A</v>
      </c>
      <c r="AG4" s="35" t="e">
        <f t="shared" si="0"/>
        <v>#N/A</v>
      </c>
      <c r="AH4" s="35" t="e">
        <f t="shared" si="0"/>
        <v>#N/A</v>
      </c>
      <c r="AI4" s="35" t="e">
        <f t="shared" si="0"/>
        <v>#N/A</v>
      </c>
      <c r="AJ4" s="35" t="e">
        <f t="shared" si="0"/>
        <v>#N/A</v>
      </c>
      <c r="AK4" s="35" t="e">
        <f t="shared" si="0"/>
        <v>#N/A</v>
      </c>
      <c r="AL4" s="35" t="e">
        <f t="shared" si="0"/>
        <v>#N/A</v>
      </c>
      <c r="AM4" s="35" t="e">
        <f t="shared" si="0"/>
        <v>#N/A</v>
      </c>
      <c r="AN4" s="35" t="e">
        <f t="shared" si="0"/>
        <v>#N/A</v>
      </c>
      <c r="AO4" s="35" t="e">
        <f t="shared" si="0"/>
        <v>#N/A</v>
      </c>
      <c r="AP4" s="35" t="e">
        <f t="shared" si="0"/>
        <v>#N/A</v>
      </c>
      <c r="AQ4" s="35" t="e">
        <f t="shared" si="0"/>
        <v>#N/A</v>
      </c>
      <c r="AR4" s="35" t="e">
        <f t="shared" si="0"/>
        <v>#N/A</v>
      </c>
      <c r="AS4" s="35" t="e">
        <f t="shared" si="0"/>
        <v>#N/A</v>
      </c>
      <c r="AT4" s="35" t="e">
        <f t="shared" si="0"/>
        <v>#N/A</v>
      </c>
      <c r="AU4" s="35" t="e">
        <f t="shared" si="0"/>
        <v>#N/A</v>
      </c>
      <c r="AV4" s="35" t="e">
        <f t="shared" si="0"/>
        <v>#N/A</v>
      </c>
      <c r="AW4" s="35" t="e">
        <f t="shared" si="0"/>
        <v>#N/A</v>
      </c>
      <c r="AX4" s="35" t="e">
        <f t="shared" si="0"/>
        <v>#N/A</v>
      </c>
      <c r="AY4" s="35" t="e">
        <f t="shared" si="0"/>
        <v>#N/A</v>
      </c>
      <c r="AZ4" s="35" t="e">
        <f t="shared" si="0"/>
        <v>#N/A</v>
      </c>
      <c r="BA4" s="35" t="e">
        <f t="shared" si="0"/>
        <v>#N/A</v>
      </c>
      <c r="BB4" s="35" t="e">
        <f t="shared" si="0"/>
        <v>#N/A</v>
      </c>
      <c r="BC4" s="35" t="e">
        <f t="shared" si="0"/>
        <v>#N/A</v>
      </c>
      <c r="BD4" s="35" t="e">
        <f t="shared" si="0"/>
        <v>#N/A</v>
      </c>
      <c r="BE4" s="35" t="e">
        <f t="shared" si="0"/>
        <v>#N/A</v>
      </c>
    </row>
    <row r="5" spans="2:57" s="2" customFormat="1" ht="12.75" outlineLevel="1" x14ac:dyDescent="0.2">
      <c r="D5" s="2" t="s">
        <v>381</v>
      </c>
      <c r="M5" s="42" t="s">
        <v>5</v>
      </c>
      <c r="N5" s="42" t="s">
        <v>23</v>
      </c>
      <c r="P5" s="42"/>
      <c r="Q5" s="42"/>
      <c r="R5" s="77" t="e">
        <f>+Q5+(Biomass!R160+Biomass!R131+Biomass!R118)*Biomass!$O$233</f>
        <v>#DIV/0!</v>
      </c>
      <c r="S5" s="77" t="e">
        <f>+R5+(Biomass!S160+Biomass!S131+Biomass!S118)*Biomass!$O$233</f>
        <v>#DIV/0!</v>
      </c>
      <c r="T5" s="77" t="e">
        <f>+S5+(Biomass!T160+Biomass!T131+Biomass!T118)*Biomass!$O$233</f>
        <v>#DIV/0!</v>
      </c>
      <c r="U5" s="77" t="e">
        <f>+T5+(Biomass!U160+Biomass!U131+Biomass!U118)*Biomass!$O$233</f>
        <v>#DIV/0!</v>
      </c>
      <c r="V5" s="77" t="e">
        <f>+U5+(Biomass!V160+Biomass!V131+Biomass!V118)*Biomass!$O$233</f>
        <v>#DIV/0!</v>
      </c>
      <c r="W5" s="77" t="e">
        <f>+V5+(Biomass!W160+Biomass!W131+Biomass!W118)*Biomass!$O$233</f>
        <v>#DIV/0!</v>
      </c>
      <c r="X5" s="77" t="e">
        <f>+W5+(Biomass!X160+Biomass!X131+Biomass!X118)*Biomass!$O$233</f>
        <v>#DIV/0!</v>
      </c>
      <c r="Y5" s="77" t="e">
        <f>+X5+(Biomass!Y160+Biomass!Y131+Biomass!Y118)*Biomass!$O$233</f>
        <v>#DIV/0!</v>
      </c>
      <c r="Z5" s="77" t="e">
        <f>+Y5+(Biomass!Z160+Biomass!Z131+Biomass!Z118)*Biomass!$O$233</f>
        <v>#DIV/0!</v>
      </c>
      <c r="AA5" s="77" t="e">
        <f>+Z5+(Biomass!AA160+Biomass!AA131+Biomass!AA118)*Biomass!$O$233</f>
        <v>#DIV/0!</v>
      </c>
      <c r="AB5" s="77" t="e">
        <f>+AA5+(Biomass!AB160+Biomass!AB131+Biomass!AB118)*Biomass!$O$233</f>
        <v>#DIV/0!</v>
      </c>
      <c r="AC5" s="77" t="e">
        <f>+AB5+(Biomass!AC160+Biomass!AC131+Biomass!AC118)*Biomass!$O$233</f>
        <v>#DIV/0!</v>
      </c>
      <c r="AD5" s="77" t="e">
        <f>+AC5+(Biomass!AD160+Biomass!AD131+Biomass!AD118)*Biomass!$O$233</f>
        <v>#DIV/0!</v>
      </c>
      <c r="AE5" s="77" t="e">
        <f>+AD5+(Biomass!AE160+Biomass!AE131+Biomass!AE118)*Biomass!$O$233</f>
        <v>#DIV/0!</v>
      </c>
      <c r="AF5" s="77" t="e">
        <f>+AE5+(Biomass!AF160+Biomass!AF131+Biomass!AF118)*Biomass!$O$233</f>
        <v>#DIV/0!</v>
      </c>
      <c r="AG5" s="77" t="e">
        <f>+AF5+(Biomass!AG160+Biomass!AG131+Biomass!AG118)*Biomass!$O$233</f>
        <v>#DIV/0!</v>
      </c>
      <c r="AH5" s="77" t="e">
        <f>+AG5+(Biomass!AH160+Biomass!AH131+Biomass!AH118)*Biomass!$O$233</f>
        <v>#DIV/0!</v>
      </c>
      <c r="AI5" s="77" t="e">
        <f>+AH5+(Biomass!AI160+Biomass!AI131+Biomass!AI118)*Biomass!$O$233</f>
        <v>#DIV/0!</v>
      </c>
      <c r="AJ5" s="77" t="e">
        <f>+AI5+(Biomass!AJ160+Biomass!AJ131+Biomass!AJ118)*Biomass!$O$233</f>
        <v>#DIV/0!</v>
      </c>
      <c r="AK5" s="77" t="e">
        <f>+AJ5+(Biomass!AK160+Biomass!AK131+Biomass!AK118)*Biomass!$O$233</f>
        <v>#DIV/0!</v>
      </c>
      <c r="AL5" s="77" t="e">
        <f>+AK5+(Biomass!AL160+Biomass!AL131+Biomass!AL118)*Biomass!$O$233</f>
        <v>#DIV/0!</v>
      </c>
      <c r="AM5" s="77" t="e">
        <f>+AL5+(Biomass!AM160+Biomass!AM131+Biomass!AM118)*Biomass!$O$233</f>
        <v>#DIV/0!</v>
      </c>
      <c r="AN5" s="77" t="e">
        <f>+AM5+(Biomass!AN160+Biomass!AN131+Biomass!AN118)*Biomass!$O$233</f>
        <v>#DIV/0!</v>
      </c>
      <c r="AO5" s="77" t="e">
        <f>+AN5+(Biomass!AO160+Biomass!AO131+Biomass!AO118)*Biomass!$O$233</f>
        <v>#DIV/0!</v>
      </c>
      <c r="AP5" s="77" t="e">
        <f>+AO5+(Biomass!AP160+Biomass!AP131+Biomass!AP118)*Biomass!$O$233</f>
        <v>#DIV/0!</v>
      </c>
      <c r="AQ5" s="77" t="e">
        <f>+AP5+(Biomass!AQ160+Biomass!AQ131+Biomass!AQ118)*Biomass!$O$233</f>
        <v>#DIV/0!</v>
      </c>
      <c r="AR5" s="77" t="e">
        <f>+AQ5+(Biomass!AR160+Biomass!AR131+Biomass!AR118)*Biomass!$O$233</f>
        <v>#DIV/0!</v>
      </c>
      <c r="AS5" s="77" t="e">
        <f>+AR5+(Biomass!AS160+Biomass!AS131+Biomass!AS118)*Biomass!$O$233</f>
        <v>#DIV/0!</v>
      </c>
      <c r="AT5" s="77" t="e">
        <f>+AS5+(Biomass!AT160+Biomass!AT131+Biomass!AT118)*Biomass!$O$233</f>
        <v>#DIV/0!</v>
      </c>
      <c r="AU5" s="77" t="e">
        <f>+AT5+(Biomass!AU160+Biomass!AU131+Biomass!AU118)*Biomass!$O$233</f>
        <v>#DIV/0!</v>
      </c>
      <c r="AV5" s="77" t="e">
        <f>+AU5+(Biomass!AV160+Biomass!AV131+Biomass!AV118)*Biomass!$O$233</f>
        <v>#DIV/0!</v>
      </c>
      <c r="AW5" s="77" t="e">
        <f>+AV5+(Biomass!AW160+Biomass!AW131+Biomass!AW118)*Biomass!$O$233</f>
        <v>#DIV/0!</v>
      </c>
      <c r="AX5" s="77" t="e">
        <f>+AW5+(Biomass!AX160+Biomass!AX131+Biomass!AX118)*Biomass!$O$233</f>
        <v>#DIV/0!</v>
      </c>
      <c r="AY5" s="77" t="e">
        <f>+AX5+(Biomass!AY160+Biomass!AY131+Biomass!AY118)*Biomass!$O$233</f>
        <v>#DIV/0!</v>
      </c>
      <c r="AZ5" s="77" t="e">
        <f>+AY5+(Biomass!AZ160+Biomass!AZ131+Biomass!AZ118)*Biomass!$O$233</f>
        <v>#DIV/0!</v>
      </c>
      <c r="BA5" s="77" t="e">
        <f>+AZ5+(Biomass!BA160+Biomass!BA131+Biomass!BA118)*Biomass!$O$233</f>
        <v>#DIV/0!</v>
      </c>
      <c r="BB5" s="77" t="e">
        <f>+BA5+(Biomass!BB160+Biomass!BB131+Biomass!BB118)*Biomass!$O$233</f>
        <v>#DIV/0!</v>
      </c>
      <c r="BC5" s="77" t="e">
        <f>+BB5+(Biomass!BC160+Biomass!BC131+Biomass!BC118)*Biomass!$O$233</f>
        <v>#DIV/0!</v>
      </c>
      <c r="BD5" s="77" t="e">
        <f>+BC5+(Biomass!BD160+Biomass!BD131+Biomass!BD118)*Biomass!$O$233</f>
        <v>#DIV/0!</v>
      </c>
      <c r="BE5" s="77" t="e">
        <f>+BD5+(Biomass!BE160+Biomass!BE131+Biomass!BE118)*Biomass!$O$233</f>
        <v>#DIV/0!</v>
      </c>
    </row>
    <row r="6" spans="2:57" s="2" customFormat="1" ht="12.75" outlineLevel="1" x14ac:dyDescent="0.2">
      <c r="D6" s="2" t="s">
        <v>12</v>
      </c>
      <c r="M6" s="42" t="s">
        <v>5</v>
      </c>
      <c r="N6" s="42" t="s">
        <v>13</v>
      </c>
      <c r="O6" s="42" t="e">
        <f>+IF(ROUND(SUM(Biomass!R118:BE118,Biomass!R131:BE131,Biomass!R160:BE160)*Biomass!O233-BE5,0)=0,"OK","ERROR")</f>
        <v>#N/A</v>
      </c>
      <c r="P6" s="42"/>
      <c r="Q6" s="42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</row>
    <row r="7" spans="2:57" s="2" customFormat="1" ht="12.75" outlineLevel="1" x14ac:dyDescent="0.2">
      <c r="D7" s="2" t="s">
        <v>101</v>
      </c>
      <c r="M7" s="42" t="s">
        <v>5</v>
      </c>
      <c r="N7" s="42" t="s">
        <v>23</v>
      </c>
      <c r="O7" s="42"/>
      <c r="P7" s="42"/>
      <c r="Q7" s="42"/>
      <c r="R7" s="77">
        <f>+Q7+Biomass!R185+Biomass!R195</f>
        <v>0</v>
      </c>
      <c r="S7" s="77" t="e">
        <f>+R7+Biomass!S185+Biomass!S195</f>
        <v>#N/A</v>
      </c>
      <c r="T7" s="77" t="e">
        <f>+S7+Biomass!T185+Biomass!T195</f>
        <v>#N/A</v>
      </c>
      <c r="U7" s="77" t="e">
        <f>+T7+Biomass!U185+Biomass!U195</f>
        <v>#N/A</v>
      </c>
      <c r="V7" s="77" t="e">
        <f>+U7+Biomass!V185+Biomass!V195</f>
        <v>#N/A</v>
      </c>
      <c r="W7" s="77" t="e">
        <f>+V7+Biomass!W185+Biomass!W195</f>
        <v>#N/A</v>
      </c>
      <c r="X7" s="77" t="e">
        <f>+W7+Biomass!X185+Biomass!X195</f>
        <v>#N/A</v>
      </c>
      <c r="Y7" s="77" t="e">
        <f>+X7+Biomass!Y185+Biomass!Y195</f>
        <v>#N/A</v>
      </c>
      <c r="Z7" s="77" t="e">
        <f>+Y7+Biomass!Z185+Biomass!Z195</f>
        <v>#N/A</v>
      </c>
      <c r="AA7" s="77" t="e">
        <f>+Z7+Biomass!AA185+Biomass!AA195</f>
        <v>#N/A</v>
      </c>
      <c r="AB7" s="77" t="e">
        <f>+AA7+Biomass!AB185+Biomass!AB195</f>
        <v>#N/A</v>
      </c>
      <c r="AC7" s="77" t="e">
        <f>+AB7+Biomass!AC185+Biomass!AC195</f>
        <v>#N/A</v>
      </c>
      <c r="AD7" s="77" t="e">
        <f>+AC7+Biomass!AD185+Biomass!AD195</f>
        <v>#N/A</v>
      </c>
      <c r="AE7" s="77" t="e">
        <f>+AD7+Biomass!AE185+Biomass!AE195</f>
        <v>#N/A</v>
      </c>
      <c r="AF7" s="77" t="e">
        <f>+AE7+Biomass!AF185+Biomass!AF195</f>
        <v>#N/A</v>
      </c>
      <c r="AG7" s="77" t="e">
        <f>+AF7+Biomass!AG185+Biomass!AG195</f>
        <v>#N/A</v>
      </c>
      <c r="AH7" s="77" t="e">
        <f>+AG7+Biomass!AH185+Biomass!AH195</f>
        <v>#N/A</v>
      </c>
      <c r="AI7" s="77" t="e">
        <f>+AH7+Biomass!AI185+Biomass!AI195</f>
        <v>#N/A</v>
      </c>
      <c r="AJ7" s="77" t="e">
        <f>+AI7+Biomass!AJ185+Biomass!AJ195</f>
        <v>#N/A</v>
      </c>
      <c r="AK7" s="77" t="e">
        <f>+AJ7+Biomass!AK185+Biomass!AK195</f>
        <v>#N/A</v>
      </c>
      <c r="AL7" s="77" t="e">
        <f>+AK7+Biomass!AL185+Biomass!AL195</f>
        <v>#N/A</v>
      </c>
      <c r="AM7" s="77" t="e">
        <f>+AL7+Biomass!AM185+Biomass!AM195</f>
        <v>#N/A</v>
      </c>
      <c r="AN7" s="77" t="e">
        <f>+AM7+Biomass!AN185+Biomass!AN195</f>
        <v>#N/A</v>
      </c>
      <c r="AO7" s="77" t="e">
        <f>+AN7+Biomass!AO185+Biomass!AO195</f>
        <v>#N/A</v>
      </c>
      <c r="AP7" s="77" t="e">
        <f>+AO7+Biomass!AP185+Biomass!AP195</f>
        <v>#N/A</v>
      </c>
      <c r="AQ7" s="77" t="e">
        <f>+AP7+Biomass!AQ185+Biomass!AQ195</f>
        <v>#N/A</v>
      </c>
      <c r="AR7" s="77" t="e">
        <f>+AQ7+Biomass!AR185+Biomass!AR195</f>
        <v>#N/A</v>
      </c>
      <c r="AS7" s="77" t="e">
        <f>+AR7+Biomass!AS185+Biomass!AS195</f>
        <v>#N/A</v>
      </c>
      <c r="AT7" s="77" t="e">
        <f>+AS7+Biomass!AT185+Biomass!AT195</f>
        <v>#N/A</v>
      </c>
      <c r="AU7" s="77" t="e">
        <f>+AT7+Biomass!AU185+Biomass!AU195</f>
        <v>#N/A</v>
      </c>
      <c r="AV7" s="77" t="e">
        <f>+AU7+Biomass!AV185+Biomass!AV195</f>
        <v>#N/A</v>
      </c>
      <c r="AW7" s="77" t="e">
        <f>+AV7+Biomass!AW185+Biomass!AW195</f>
        <v>#N/A</v>
      </c>
      <c r="AX7" s="77" t="e">
        <f>+AW7+Biomass!AX185+Biomass!AX195</f>
        <v>#N/A</v>
      </c>
      <c r="AY7" s="77" t="e">
        <f>+AX7+Biomass!AY185+Biomass!AY195</f>
        <v>#N/A</v>
      </c>
      <c r="AZ7" s="77" t="e">
        <f>+AY7+Biomass!AZ185+Biomass!AZ195</f>
        <v>#N/A</v>
      </c>
      <c r="BA7" s="77" t="e">
        <f>+AZ7+Biomass!BA185+Biomass!BA195</f>
        <v>#N/A</v>
      </c>
      <c r="BB7" s="77" t="e">
        <f>+BA7+Biomass!BB185+Biomass!BB195</f>
        <v>#N/A</v>
      </c>
      <c r="BC7" s="77" t="e">
        <f>+BB7+Biomass!BC185+Biomass!BC195</f>
        <v>#N/A</v>
      </c>
      <c r="BD7" s="77" t="e">
        <f>+BC7+Biomass!BD185+Biomass!BD195</f>
        <v>#N/A</v>
      </c>
      <c r="BE7" s="77" t="e">
        <f>+BD7+Biomass!BE185+Biomass!BE195</f>
        <v>#N/A</v>
      </c>
    </row>
    <row r="8" spans="2:57" s="2" customFormat="1" ht="12.75" outlineLevel="1" x14ac:dyDescent="0.2">
      <c r="D8" s="2" t="s">
        <v>12</v>
      </c>
      <c r="M8" s="42" t="s">
        <v>5</v>
      </c>
      <c r="N8" s="42" t="s">
        <v>13</v>
      </c>
      <c r="O8" s="42" t="e">
        <f>+IF(ROUND(SUM(Biomass!R185:BE185,Biomass!R195:BE195)-BE7,0)=0,"OK","ERROR")</f>
        <v>#N/A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000"/>
  </sheetPr>
  <dimension ref="A1:T130"/>
  <sheetViews>
    <sheetView zoomScale="80" zoomScaleNormal="80" workbookViewId="0"/>
  </sheetViews>
  <sheetFormatPr baseColWidth="10" defaultColWidth="11.42578125" defaultRowHeight="12.75" x14ac:dyDescent="0.2"/>
  <cols>
    <col min="1" max="1" width="5.140625" style="2" customWidth="1"/>
    <col min="2" max="2" width="17.28515625" style="2" customWidth="1"/>
    <col min="3" max="3" width="10.7109375" style="2" customWidth="1"/>
    <col min="4" max="4" width="15.28515625" style="2" customWidth="1"/>
    <col min="5" max="5" width="8.140625" style="2" customWidth="1"/>
    <col min="6" max="6" width="10.85546875" style="2" customWidth="1"/>
    <col min="7" max="7" width="30" style="2" bestFit="1" customWidth="1"/>
    <col min="8" max="8" width="11.42578125" style="2"/>
    <col min="9" max="9" width="9.42578125" style="2" bestFit="1" customWidth="1"/>
    <col min="10" max="10" width="21.5703125" style="2" bestFit="1" customWidth="1"/>
    <col min="11" max="11" width="11.42578125" style="2"/>
    <col min="12" max="12" width="7.7109375" style="2" customWidth="1"/>
    <col min="13" max="13" width="26.5703125" style="2" bestFit="1" customWidth="1"/>
    <col min="14" max="14" width="11.42578125" style="2"/>
    <col min="15" max="15" width="28.28515625" style="2" bestFit="1" customWidth="1"/>
    <col min="16" max="16" width="11.42578125" style="2"/>
    <col min="17" max="17" width="7.7109375" style="2" customWidth="1"/>
    <col min="18" max="18" width="23.28515625" style="2" bestFit="1" customWidth="1"/>
    <col min="19" max="19" width="11.42578125" style="2"/>
    <col min="20" max="20" width="6.7109375" style="2" customWidth="1"/>
    <col min="21" max="16384" width="11.42578125" style="2"/>
  </cols>
  <sheetData>
    <row r="1" spans="2:20" ht="13.5" thickBot="1" x14ac:dyDescent="0.25"/>
    <row r="2" spans="2:20" ht="15.75" customHeight="1" thickBot="1" x14ac:dyDescent="0.25">
      <c r="B2" s="502" t="s">
        <v>491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8"/>
    </row>
    <row r="3" spans="2:20" ht="13.5" thickBot="1" x14ac:dyDescent="0.25">
      <c r="B3" s="503"/>
      <c r="C3" s="32"/>
      <c r="D3" s="32"/>
      <c r="E3" s="32"/>
      <c r="F3" s="32"/>
      <c r="G3" s="498" t="s">
        <v>147</v>
      </c>
      <c r="H3" s="499"/>
      <c r="I3" s="32"/>
      <c r="J3" s="32"/>
      <c r="K3" s="32"/>
      <c r="L3" s="32"/>
      <c r="M3" s="505" t="s">
        <v>172</v>
      </c>
      <c r="N3" s="506"/>
      <c r="O3" s="506"/>
      <c r="P3" s="507"/>
      <c r="Q3" s="32"/>
      <c r="R3" s="32"/>
      <c r="S3" s="32"/>
      <c r="T3" s="149"/>
    </row>
    <row r="4" spans="2:20" ht="13.5" thickBot="1" x14ac:dyDescent="0.25">
      <c r="B4" s="503"/>
      <c r="C4" s="32"/>
      <c r="D4" s="498" t="s">
        <v>137</v>
      </c>
      <c r="E4" s="499"/>
      <c r="F4" s="32"/>
      <c r="G4" s="343" t="s">
        <v>16</v>
      </c>
      <c r="H4" s="109" t="s">
        <v>420</v>
      </c>
      <c r="I4" s="32"/>
      <c r="J4" s="32"/>
      <c r="K4" s="32"/>
      <c r="L4" s="32"/>
      <c r="M4" s="345" t="s">
        <v>16</v>
      </c>
      <c r="N4" s="109" t="s">
        <v>420</v>
      </c>
      <c r="O4" s="345" t="s">
        <v>16</v>
      </c>
      <c r="P4" s="109" t="s">
        <v>420</v>
      </c>
      <c r="Q4" s="32"/>
      <c r="R4" s="32"/>
      <c r="S4" s="32"/>
      <c r="T4" s="149"/>
    </row>
    <row r="5" spans="2:20" ht="15.75" thickBot="1" x14ac:dyDescent="0.25">
      <c r="B5" s="503"/>
      <c r="C5" s="32"/>
      <c r="D5" s="345" t="s">
        <v>16</v>
      </c>
      <c r="E5" s="109" t="s">
        <v>420</v>
      </c>
      <c r="F5" s="32"/>
      <c r="G5" s="355" t="s">
        <v>74</v>
      </c>
      <c r="H5" s="403">
        <v>4</v>
      </c>
      <c r="I5" s="32"/>
      <c r="J5" s="32"/>
      <c r="K5" s="32"/>
      <c r="L5" s="32"/>
      <c r="M5" s="351" t="s">
        <v>197</v>
      </c>
      <c r="N5" s="404">
        <v>17</v>
      </c>
      <c r="O5" s="455" t="s">
        <v>182</v>
      </c>
      <c r="P5" s="479"/>
      <c r="Q5" s="32"/>
      <c r="R5" s="498" t="s">
        <v>161</v>
      </c>
      <c r="S5" s="499"/>
      <c r="T5" s="149"/>
    </row>
    <row r="6" spans="2:20" ht="15.75" thickBot="1" x14ac:dyDescent="0.25">
      <c r="B6" s="503"/>
      <c r="C6" s="32"/>
      <c r="D6" s="110" t="s">
        <v>139</v>
      </c>
      <c r="E6" s="405">
        <v>1</v>
      </c>
      <c r="F6" s="32"/>
      <c r="G6" s="344" t="s">
        <v>421</v>
      </c>
      <c r="H6" s="406">
        <v>5</v>
      </c>
      <c r="I6" s="32"/>
      <c r="J6" s="32"/>
      <c r="K6" s="32"/>
      <c r="L6" s="32"/>
      <c r="M6" s="344" t="s">
        <v>204</v>
      </c>
      <c r="N6" s="404">
        <v>17</v>
      </c>
      <c r="O6" s="350" t="s">
        <v>148</v>
      </c>
      <c r="P6" s="407">
        <v>21</v>
      </c>
      <c r="Q6" s="32"/>
      <c r="R6" s="345" t="s">
        <v>16</v>
      </c>
      <c r="S6" s="109" t="s">
        <v>420</v>
      </c>
      <c r="T6" s="149"/>
    </row>
    <row r="7" spans="2:20" ht="15.75" thickBot="1" x14ac:dyDescent="0.25">
      <c r="B7" s="503"/>
      <c r="C7" s="32"/>
      <c r="D7" s="7"/>
      <c r="E7" s="7"/>
      <c r="F7" s="32"/>
      <c r="G7" s="344" t="s">
        <v>423</v>
      </c>
      <c r="H7" s="406">
        <v>6</v>
      </c>
      <c r="I7" s="32"/>
      <c r="J7" s="498" t="s">
        <v>171</v>
      </c>
      <c r="K7" s="499"/>
      <c r="L7" s="32"/>
      <c r="M7" s="455" t="s">
        <v>173</v>
      </c>
      <c r="N7" s="456"/>
      <c r="O7" s="341" t="s">
        <v>179</v>
      </c>
      <c r="P7" s="403">
        <v>22</v>
      </c>
      <c r="Q7" s="32"/>
      <c r="R7" s="341" t="s">
        <v>167</v>
      </c>
      <c r="S7" s="403">
        <v>15</v>
      </c>
      <c r="T7" s="149"/>
    </row>
    <row r="8" spans="2:20" ht="15.75" thickBot="1" x14ac:dyDescent="0.25">
      <c r="B8" s="503"/>
      <c r="C8" s="32"/>
      <c r="D8" s="498" t="s">
        <v>143</v>
      </c>
      <c r="E8" s="499"/>
      <c r="F8" s="32"/>
      <c r="G8" s="355" t="s">
        <v>198</v>
      </c>
      <c r="H8" s="403">
        <v>7</v>
      </c>
      <c r="I8" s="32"/>
      <c r="J8" s="345" t="s">
        <v>16</v>
      </c>
      <c r="K8" s="109" t="s">
        <v>420</v>
      </c>
      <c r="L8" s="32"/>
      <c r="M8" s="346" t="s">
        <v>120</v>
      </c>
      <c r="N8" s="408">
        <v>18</v>
      </c>
      <c r="O8" s="351" t="s">
        <v>180</v>
      </c>
      <c r="P8" s="426">
        <v>23</v>
      </c>
      <c r="Q8" s="32"/>
      <c r="R8" s="340" t="s">
        <v>162</v>
      </c>
      <c r="S8" s="403">
        <v>16</v>
      </c>
      <c r="T8" s="149"/>
    </row>
    <row r="9" spans="2:20" ht="15" x14ac:dyDescent="0.2">
      <c r="B9" s="503"/>
      <c r="C9" s="32"/>
      <c r="D9" s="345" t="s">
        <v>16</v>
      </c>
      <c r="E9" s="109" t="s">
        <v>420</v>
      </c>
      <c r="F9" s="32"/>
      <c r="G9" s="344" t="s">
        <v>75</v>
      </c>
      <c r="H9" s="403">
        <v>8</v>
      </c>
      <c r="I9" s="32"/>
      <c r="J9" s="341" t="s">
        <v>287</v>
      </c>
      <c r="K9" s="406">
        <v>12</v>
      </c>
      <c r="L9" s="32"/>
      <c r="M9" s="341"/>
      <c r="N9" s="409"/>
      <c r="O9" s="482" t="s">
        <v>183</v>
      </c>
      <c r="P9" s="484"/>
      <c r="Q9" s="32"/>
      <c r="R9" s="351" t="s">
        <v>163</v>
      </c>
      <c r="S9" s="403">
        <v>16</v>
      </c>
      <c r="T9" s="149"/>
    </row>
    <row r="10" spans="2:20" ht="15.75" thickBot="1" x14ac:dyDescent="0.25">
      <c r="B10" s="503"/>
      <c r="C10" s="32"/>
      <c r="D10" s="110" t="s">
        <v>32</v>
      </c>
      <c r="E10" s="405">
        <v>2</v>
      </c>
      <c r="F10" s="32"/>
      <c r="G10" s="342" t="s">
        <v>148</v>
      </c>
      <c r="H10" s="410">
        <v>9</v>
      </c>
      <c r="I10" s="32"/>
      <c r="J10" s="340" t="s">
        <v>289</v>
      </c>
      <c r="K10" s="403">
        <v>13</v>
      </c>
      <c r="L10" s="32"/>
      <c r="M10" s="351"/>
      <c r="N10" s="404"/>
      <c r="O10" s="346" t="s">
        <v>185</v>
      </c>
      <c r="P10" s="427">
        <v>24</v>
      </c>
      <c r="Q10" s="32"/>
      <c r="R10" s="455" t="s">
        <v>164</v>
      </c>
      <c r="S10" s="479"/>
      <c r="T10" s="149"/>
    </row>
    <row r="11" spans="2:20" ht="15.75" thickBot="1" x14ac:dyDescent="0.25">
      <c r="B11" s="503"/>
      <c r="C11" s="32"/>
      <c r="D11" s="7"/>
      <c r="E11" s="7"/>
      <c r="F11" s="32"/>
      <c r="G11" s="7"/>
      <c r="H11" s="7"/>
      <c r="I11" s="32"/>
      <c r="J11" s="352" t="s">
        <v>290</v>
      </c>
      <c r="K11" s="411">
        <v>14</v>
      </c>
      <c r="L11" s="32"/>
      <c r="M11" s="354" t="s">
        <v>15</v>
      </c>
      <c r="N11" s="404">
        <v>19</v>
      </c>
      <c r="O11" s="341" t="s">
        <v>184</v>
      </c>
      <c r="P11" s="403">
        <v>24</v>
      </c>
      <c r="Q11" s="32"/>
      <c r="R11" s="347" t="s">
        <v>166</v>
      </c>
      <c r="S11" s="403">
        <v>15</v>
      </c>
      <c r="T11" s="149"/>
    </row>
    <row r="12" spans="2:20" ht="15.75" thickBot="1" x14ac:dyDescent="0.25">
      <c r="B12" s="503"/>
      <c r="C12" s="32"/>
      <c r="D12" s="498" t="s">
        <v>302</v>
      </c>
      <c r="E12" s="499"/>
      <c r="F12" s="32"/>
      <c r="G12" s="498" t="s">
        <v>159</v>
      </c>
      <c r="H12" s="499"/>
      <c r="I12" s="32"/>
      <c r="J12" s="32"/>
      <c r="K12" s="32"/>
      <c r="L12" s="32"/>
      <c r="M12" s="455" t="s">
        <v>175</v>
      </c>
      <c r="N12" s="456"/>
      <c r="O12" s="341" t="s">
        <v>62</v>
      </c>
      <c r="P12" s="403">
        <v>24</v>
      </c>
      <c r="Q12" s="32"/>
      <c r="R12" s="347" t="s">
        <v>165</v>
      </c>
      <c r="S12" s="403">
        <v>15</v>
      </c>
      <c r="T12" s="149"/>
    </row>
    <row r="13" spans="2:20" ht="15.75" thickBot="1" x14ac:dyDescent="0.25">
      <c r="B13" s="503"/>
      <c r="C13" s="32"/>
      <c r="D13" s="495" t="s">
        <v>420</v>
      </c>
      <c r="E13" s="508"/>
      <c r="F13" s="32"/>
      <c r="G13" s="343" t="s">
        <v>16</v>
      </c>
      <c r="H13" s="109" t="s">
        <v>420</v>
      </c>
      <c r="I13" s="32"/>
      <c r="J13" s="32"/>
      <c r="K13" s="32"/>
      <c r="L13" s="32"/>
      <c r="M13" s="353" t="s">
        <v>176</v>
      </c>
      <c r="N13" s="412">
        <v>20</v>
      </c>
      <c r="O13" s="347" t="s">
        <v>186</v>
      </c>
      <c r="P13" s="403">
        <v>24</v>
      </c>
      <c r="Q13" s="32"/>
      <c r="R13" s="348" t="s">
        <v>110</v>
      </c>
      <c r="S13" s="410">
        <v>15</v>
      </c>
      <c r="T13" s="149"/>
    </row>
    <row r="14" spans="2:20" ht="15.75" thickBot="1" x14ac:dyDescent="0.25">
      <c r="B14" s="503"/>
      <c r="C14" s="32"/>
      <c r="D14" s="500">
        <v>3</v>
      </c>
      <c r="E14" s="501"/>
      <c r="F14" s="32"/>
      <c r="G14" s="344" t="s">
        <v>43</v>
      </c>
      <c r="H14" s="403">
        <v>10</v>
      </c>
      <c r="I14" s="32"/>
      <c r="J14" s="32"/>
      <c r="K14" s="32"/>
      <c r="L14" s="32"/>
      <c r="M14" s="341" t="s">
        <v>177</v>
      </c>
      <c r="N14" s="413">
        <v>20</v>
      </c>
      <c r="O14" s="347" t="s">
        <v>187</v>
      </c>
      <c r="P14" s="403">
        <v>24</v>
      </c>
      <c r="Q14" s="32"/>
      <c r="R14" s="349"/>
      <c r="S14" s="433"/>
      <c r="T14" s="149"/>
    </row>
    <row r="15" spans="2:20" ht="15.75" thickBot="1" x14ac:dyDescent="0.25">
      <c r="B15" s="503"/>
      <c r="C15" s="32"/>
      <c r="D15" s="32"/>
      <c r="E15" s="32"/>
      <c r="F15" s="32"/>
      <c r="G15" s="342" t="s">
        <v>160</v>
      </c>
      <c r="H15" s="410">
        <v>11</v>
      </c>
      <c r="I15" s="32"/>
      <c r="J15" s="32"/>
      <c r="K15" s="32"/>
      <c r="L15" s="32"/>
      <c r="M15" s="348" t="s">
        <v>178</v>
      </c>
      <c r="N15" s="414">
        <v>20</v>
      </c>
      <c r="O15" s="348" t="s">
        <v>64</v>
      </c>
      <c r="P15" s="410">
        <v>24</v>
      </c>
      <c r="Q15" s="32"/>
      <c r="R15" s="32"/>
      <c r="S15" s="32"/>
      <c r="T15" s="149"/>
    </row>
    <row r="16" spans="2:20" ht="13.5" thickBot="1" x14ac:dyDescent="0.25">
      <c r="B16" s="504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50"/>
    </row>
    <row r="18" spans="1:7" s="416" customFormat="1" ht="18" x14ac:dyDescent="0.25">
      <c r="A18" s="415" t="s">
        <v>425</v>
      </c>
    </row>
    <row r="19" spans="1:7" ht="18" x14ac:dyDescent="0.25">
      <c r="A19" s="417"/>
    </row>
    <row r="20" spans="1:7" s="254" customFormat="1" x14ac:dyDescent="0.2">
      <c r="A20" s="418">
        <v>1</v>
      </c>
      <c r="B20" s="254" t="s">
        <v>426</v>
      </c>
    </row>
    <row r="21" spans="1:7" s="32" customFormat="1" x14ac:dyDescent="0.2">
      <c r="B21" s="419" t="s">
        <v>427</v>
      </c>
    </row>
    <row r="22" spans="1:7" s="32" customFormat="1" x14ac:dyDescent="0.2">
      <c r="B22" s="419" t="s">
        <v>428</v>
      </c>
    </row>
    <row r="23" spans="1:7" s="32" customFormat="1" x14ac:dyDescent="0.2">
      <c r="B23" s="419" t="s">
        <v>429</v>
      </c>
    </row>
    <row r="24" spans="1:7" s="32" customFormat="1" ht="25.5" x14ac:dyDescent="0.2">
      <c r="A24" s="420"/>
      <c r="B24" s="418" t="s">
        <v>139</v>
      </c>
      <c r="C24" s="418" t="s">
        <v>430</v>
      </c>
      <c r="D24" s="418" t="s">
        <v>431</v>
      </c>
      <c r="E24" s="418" t="s">
        <v>27</v>
      </c>
      <c r="F24" s="418" t="s">
        <v>432</v>
      </c>
      <c r="G24" s="418" t="s">
        <v>433</v>
      </c>
    </row>
    <row r="25" spans="1:7" s="32" customFormat="1" x14ac:dyDescent="0.2">
      <c r="B25" s="189" t="s">
        <v>141</v>
      </c>
      <c r="C25" s="192" t="s">
        <v>19</v>
      </c>
      <c r="D25" s="192" t="s">
        <v>19</v>
      </c>
      <c r="E25" s="192" t="s">
        <v>18</v>
      </c>
      <c r="F25" s="192" t="s">
        <v>18</v>
      </c>
      <c r="G25" s="192" t="s">
        <v>19</v>
      </c>
    </row>
    <row r="26" spans="1:7" s="32" customFormat="1" x14ac:dyDescent="0.2">
      <c r="B26" s="189" t="s">
        <v>142</v>
      </c>
      <c r="C26" s="192" t="s">
        <v>18</v>
      </c>
      <c r="D26" s="192" t="s">
        <v>18</v>
      </c>
      <c r="E26" s="192" t="s">
        <v>19</v>
      </c>
      <c r="F26" s="192" t="s">
        <v>18</v>
      </c>
      <c r="G26" s="192" t="s">
        <v>18</v>
      </c>
    </row>
    <row r="28" spans="1:7" s="254" customFormat="1" x14ac:dyDescent="0.2">
      <c r="A28" s="418">
        <v>2</v>
      </c>
      <c r="B28" s="254" t="s">
        <v>434</v>
      </c>
    </row>
    <row r="29" spans="1:7" s="32" customFormat="1" x14ac:dyDescent="0.2">
      <c r="B29" s="419" t="s">
        <v>435</v>
      </c>
    </row>
    <row r="30" spans="1:7" s="32" customFormat="1" x14ac:dyDescent="0.2">
      <c r="B30" s="419" t="s">
        <v>436</v>
      </c>
    </row>
    <row r="31" spans="1:7" s="32" customFormat="1" x14ac:dyDescent="0.2">
      <c r="B31" s="419" t="s">
        <v>437</v>
      </c>
    </row>
    <row r="32" spans="1:7" s="32" customFormat="1" x14ac:dyDescent="0.2">
      <c r="B32" s="419" t="s">
        <v>438</v>
      </c>
    </row>
    <row r="33" spans="1:2" s="32" customFormat="1" x14ac:dyDescent="0.2">
      <c r="B33" s="419" t="s">
        <v>439</v>
      </c>
    </row>
    <row r="34" spans="1:2" s="255" customFormat="1" x14ac:dyDescent="0.2">
      <c r="B34" s="421" t="s">
        <v>440</v>
      </c>
    </row>
    <row r="36" spans="1:2" s="254" customFormat="1" x14ac:dyDescent="0.2">
      <c r="A36" s="418">
        <v>3</v>
      </c>
      <c r="B36" s="254" t="s">
        <v>441</v>
      </c>
    </row>
    <row r="37" spans="1:2" s="32" customFormat="1" x14ac:dyDescent="0.2">
      <c r="B37" s="419" t="s">
        <v>442</v>
      </c>
    </row>
    <row r="38" spans="1:2" s="32" customFormat="1" x14ac:dyDescent="0.2">
      <c r="B38" s="419" t="s">
        <v>443</v>
      </c>
    </row>
    <row r="39" spans="1:2" s="32" customFormat="1" x14ac:dyDescent="0.2">
      <c r="B39" s="419" t="s">
        <v>444</v>
      </c>
    </row>
    <row r="40" spans="1:2" s="32" customFormat="1" x14ac:dyDescent="0.2">
      <c r="B40" s="32" t="s">
        <v>445</v>
      </c>
    </row>
    <row r="41" spans="1:2" s="32" customFormat="1" x14ac:dyDescent="0.2">
      <c r="B41" s="419" t="s">
        <v>446</v>
      </c>
    </row>
    <row r="42" spans="1:2" s="32" customFormat="1" x14ac:dyDescent="0.2">
      <c r="B42" s="419" t="s">
        <v>447</v>
      </c>
    </row>
    <row r="43" spans="1:2" s="32" customFormat="1" x14ac:dyDescent="0.2">
      <c r="B43" s="419" t="s">
        <v>448</v>
      </c>
    </row>
    <row r="44" spans="1:2" s="32" customFormat="1" x14ac:dyDescent="0.2">
      <c r="B44" s="32" t="s">
        <v>449</v>
      </c>
    </row>
    <row r="45" spans="1:2" s="32" customFormat="1" x14ac:dyDescent="0.2">
      <c r="B45" s="32" t="s">
        <v>450</v>
      </c>
    </row>
    <row r="46" spans="1:2" s="32" customFormat="1" x14ac:dyDescent="0.2">
      <c r="B46" s="32" t="s">
        <v>451</v>
      </c>
    </row>
    <row r="47" spans="1:2" s="32" customFormat="1" x14ac:dyDescent="0.2"/>
    <row r="48" spans="1:2" s="32" customFormat="1" x14ac:dyDescent="0.2"/>
    <row r="49" spans="1:2" s="32" customFormat="1" x14ac:dyDescent="0.2"/>
    <row r="50" spans="1:2" s="32" customFormat="1" x14ac:dyDescent="0.2"/>
    <row r="51" spans="1:2" s="32" customFormat="1" x14ac:dyDescent="0.2"/>
    <row r="52" spans="1:2" s="32" customFormat="1" x14ac:dyDescent="0.2"/>
    <row r="53" spans="1:2" s="32" customFormat="1" x14ac:dyDescent="0.2"/>
    <row r="54" spans="1:2" s="32" customFormat="1" x14ac:dyDescent="0.2"/>
    <row r="55" spans="1:2" s="32" customFormat="1" x14ac:dyDescent="0.2"/>
    <row r="56" spans="1:2" s="32" customFormat="1" x14ac:dyDescent="0.2"/>
    <row r="57" spans="1:2" s="255" customFormat="1" x14ac:dyDescent="0.2"/>
    <row r="59" spans="1:2" s="254" customFormat="1" x14ac:dyDescent="0.2">
      <c r="A59" s="418">
        <v>4</v>
      </c>
      <c r="B59" s="254" t="s">
        <v>452</v>
      </c>
    </row>
    <row r="60" spans="1:2" s="32" customFormat="1" x14ac:dyDescent="0.2">
      <c r="B60" s="419" t="s">
        <v>453</v>
      </c>
    </row>
    <row r="61" spans="1:2" s="32" customFormat="1" x14ac:dyDescent="0.2">
      <c r="B61" s="419" t="s">
        <v>454</v>
      </c>
    </row>
    <row r="62" spans="1:2" s="32" customFormat="1" x14ac:dyDescent="0.2">
      <c r="B62" s="419" t="s">
        <v>455</v>
      </c>
    </row>
    <row r="63" spans="1:2" s="255" customFormat="1" x14ac:dyDescent="0.2">
      <c r="B63" s="421" t="s">
        <v>456</v>
      </c>
    </row>
    <row r="65" spans="1:2" s="106" customFormat="1" x14ac:dyDescent="0.2">
      <c r="A65" s="418">
        <v>5</v>
      </c>
      <c r="B65" s="106" t="s">
        <v>457</v>
      </c>
    </row>
    <row r="67" spans="1:2" s="106" customFormat="1" x14ac:dyDescent="0.2">
      <c r="A67" s="418">
        <v>6</v>
      </c>
      <c r="B67" s="106" t="s">
        <v>457</v>
      </c>
    </row>
    <row r="69" spans="1:2" s="106" customFormat="1" x14ac:dyDescent="0.2">
      <c r="A69" s="418">
        <v>7</v>
      </c>
      <c r="B69" s="106" t="s">
        <v>458</v>
      </c>
    </row>
    <row r="71" spans="1:2" s="106" customFormat="1" x14ac:dyDescent="0.2">
      <c r="A71" s="418">
        <v>8</v>
      </c>
      <c r="B71" s="106" t="s">
        <v>457</v>
      </c>
    </row>
    <row r="73" spans="1:2" s="106" customFormat="1" x14ac:dyDescent="0.2">
      <c r="A73" s="418">
        <v>9</v>
      </c>
      <c r="B73" s="106" t="s">
        <v>457</v>
      </c>
    </row>
    <row r="75" spans="1:2" s="106" customFormat="1" x14ac:dyDescent="0.2">
      <c r="A75" s="418">
        <v>10</v>
      </c>
      <c r="B75" s="106" t="s">
        <v>457</v>
      </c>
    </row>
    <row r="77" spans="1:2" s="106" customFormat="1" x14ac:dyDescent="0.2">
      <c r="A77" s="418">
        <v>11</v>
      </c>
      <c r="B77" s="106" t="s">
        <v>457</v>
      </c>
    </row>
    <row r="79" spans="1:2" s="254" customFormat="1" x14ac:dyDescent="0.2">
      <c r="A79" s="418">
        <v>12</v>
      </c>
      <c r="B79" s="254" t="s">
        <v>459</v>
      </c>
    </row>
    <row r="80" spans="1:2" s="32" customFormat="1" x14ac:dyDescent="0.2">
      <c r="B80" s="419" t="s">
        <v>460</v>
      </c>
    </row>
    <row r="81" spans="1:3" s="32" customFormat="1" x14ac:dyDescent="0.2">
      <c r="B81" s="419" t="s">
        <v>461</v>
      </c>
    </row>
    <row r="82" spans="1:3" s="255" customFormat="1" x14ac:dyDescent="0.2">
      <c r="B82" s="421" t="s">
        <v>462</v>
      </c>
    </row>
    <row r="84" spans="1:3" s="106" customFormat="1" x14ac:dyDescent="0.2">
      <c r="A84" s="418">
        <v>13</v>
      </c>
      <c r="B84" s="106" t="s">
        <v>463</v>
      </c>
    </row>
    <row r="86" spans="1:3" s="254" customFormat="1" x14ac:dyDescent="0.2">
      <c r="A86" s="418">
        <v>14</v>
      </c>
      <c r="B86" s="254" t="s">
        <v>464</v>
      </c>
    </row>
    <row r="87" spans="1:3" s="255" customFormat="1" x14ac:dyDescent="0.2">
      <c r="B87" s="255" t="s">
        <v>465</v>
      </c>
    </row>
    <row r="88" spans="1:3" s="32" customFormat="1" x14ac:dyDescent="0.2"/>
    <row r="89" spans="1:3" s="254" customFormat="1" x14ac:dyDescent="0.2">
      <c r="A89" s="418">
        <v>15</v>
      </c>
      <c r="B89" s="254" t="s">
        <v>466</v>
      </c>
    </row>
    <row r="90" spans="1:3" s="32" customFormat="1" x14ac:dyDescent="0.2"/>
    <row r="91" spans="1:3" s="32" customFormat="1" x14ac:dyDescent="0.2"/>
    <row r="92" spans="1:3" s="32" customFormat="1" x14ac:dyDescent="0.2"/>
    <row r="93" spans="1:3" s="32" customFormat="1" x14ac:dyDescent="0.2">
      <c r="B93" s="32" t="s">
        <v>467</v>
      </c>
      <c r="C93" s="32" t="s">
        <v>468</v>
      </c>
    </row>
    <row r="94" spans="1:3" s="32" customFormat="1" x14ac:dyDescent="0.2">
      <c r="C94" s="32" t="s">
        <v>469</v>
      </c>
    </row>
    <row r="95" spans="1:3" s="32" customFormat="1" x14ac:dyDescent="0.2">
      <c r="C95" s="32" t="s">
        <v>470</v>
      </c>
    </row>
    <row r="96" spans="1:3" s="32" customFormat="1" x14ac:dyDescent="0.2">
      <c r="C96" s="32" t="s">
        <v>471</v>
      </c>
    </row>
    <row r="97" spans="1:2" s="32" customFormat="1" x14ac:dyDescent="0.2"/>
    <row r="98" spans="1:2" s="32" customFormat="1" x14ac:dyDescent="0.2">
      <c r="B98" s="32" t="s">
        <v>472</v>
      </c>
    </row>
    <row r="99" spans="1:2" s="32" customFormat="1" x14ac:dyDescent="0.2">
      <c r="B99" s="32" t="s">
        <v>473</v>
      </c>
    </row>
    <row r="100" spans="1:2" s="255" customFormat="1" x14ac:dyDescent="0.2">
      <c r="B100" s="255" t="s">
        <v>474</v>
      </c>
    </row>
    <row r="101" spans="1:2" s="32" customFormat="1" x14ac:dyDescent="0.2"/>
    <row r="102" spans="1:2" s="254" customFormat="1" x14ac:dyDescent="0.2">
      <c r="A102" s="418">
        <v>16</v>
      </c>
      <c r="B102" s="254" t="s">
        <v>475</v>
      </c>
    </row>
    <row r="103" spans="1:2" s="255" customFormat="1" x14ac:dyDescent="0.2">
      <c r="B103" s="255" t="s">
        <v>476</v>
      </c>
    </row>
    <row r="104" spans="1:2" s="32" customFormat="1" x14ac:dyDescent="0.2"/>
    <row r="105" spans="1:2" s="160" customFormat="1" ht="18" x14ac:dyDescent="0.25">
      <c r="A105" s="428" t="s">
        <v>492</v>
      </c>
    </row>
    <row r="107" spans="1:2" s="254" customFormat="1" x14ac:dyDescent="0.2">
      <c r="A107" s="418">
        <v>17</v>
      </c>
      <c r="B107" s="254" t="s">
        <v>493</v>
      </c>
    </row>
    <row r="108" spans="1:2" s="255" customFormat="1" x14ac:dyDescent="0.2">
      <c r="B108" s="255" t="s">
        <v>494</v>
      </c>
    </row>
    <row r="110" spans="1:2" s="254" customFormat="1" x14ac:dyDescent="0.2">
      <c r="A110" s="418">
        <v>18</v>
      </c>
      <c r="B110" s="254" t="s">
        <v>503</v>
      </c>
    </row>
    <row r="111" spans="1:2" s="255" customFormat="1" x14ac:dyDescent="0.2">
      <c r="B111" s="255" t="s">
        <v>502</v>
      </c>
    </row>
    <row r="113" spans="1:2" s="106" customFormat="1" x14ac:dyDescent="0.2">
      <c r="A113" s="418">
        <v>19</v>
      </c>
      <c r="B113" s="106" t="s">
        <v>495</v>
      </c>
    </row>
    <row r="115" spans="1:2" s="254" customFormat="1" x14ac:dyDescent="0.2">
      <c r="A115" s="418">
        <v>20</v>
      </c>
      <c r="B115" s="254" t="s">
        <v>479</v>
      </c>
    </row>
    <row r="116" spans="1:2" s="32" customFormat="1" x14ac:dyDescent="0.2">
      <c r="B116" s="419" t="s">
        <v>480</v>
      </c>
    </row>
    <row r="117" spans="1:2" s="32" customFormat="1" x14ac:dyDescent="0.2">
      <c r="B117" s="419" t="s">
        <v>481</v>
      </c>
    </row>
    <row r="118" spans="1:2" s="32" customFormat="1" x14ac:dyDescent="0.2">
      <c r="B118" s="419" t="s">
        <v>482</v>
      </c>
    </row>
    <row r="119" spans="1:2" s="255" customFormat="1" x14ac:dyDescent="0.2">
      <c r="B119" s="255" t="s">
        <v>496</v>
      </c>
    </row>
    <row r="121" spans="1:2" s="106" customFormat="1" x14ac:dyDescent="0.2">
      <c r="A121" s="418">
        <v>21</v>
      </c>
      <c r="B121" s="106" t="s">
        <v>497</v>
      </c>
    </row>
    <row r="123" spans="1:2" s="106" customFormat="1" x14ac:dyDescent="0.2">
      <c r="A123" s="418">
        <v>22</v>
      </c>
      <c r="B123" s="106" t="s">
        <v>498</v>
      </c>
    </row>
    <row r="125" spans="1:2" s="106" customFormat="1" x14ac:dyDescent="0.2">
      <c r="A125" s="418">
        <v>23</v>
      </c>
      <c r="B125" s="106" t="s">
        <v>499</v>
      </c>
    </row>
    <row r="127" spans="1:2" s="254" customFormat="1" x14ac:dyDescent="0.2">
      <c r="A127" s="418">
        <v>24</v>
      </c>
      <c r="B127" s="254" t="s">
        <v>483</v>
      </c>
    </row>
    <row r="128" spans="1:2" s="32" customFormat="1" x14ac:dyDescent="0.2">
      <c r="B128" s="32" t="s">
        <v>484</v>
      </c>
    </row>
    <row r="129" spans="2:2" s="32" customFormat="1" x14ac:dyDescent="0.2">
      <c r="B129" s="32" t="s">
        <v>485</v>
      </c>
    </row>
    <row r="130" spans="2:2" s="255" customFormat="1" x14ac:dyDescent="0.2">
      <c r="B130" s="255" t="s">
        <v>486</v>
      </c>
    </row>
  </sheetData>
  <sheetProtection algorithmName="SHA-512" hashValue="UNS1YvAzc/d+xLvVL7ma/lzq/hCWJ7CcL/UiXqT2a1/YafFpvqAdN3TVUJ53a4gjVQEZjSzTVFIxudH1IdZFxA==" saltValue="nALVf1rAuycwS3+CZrn2Gg==" spinCount="100000" sheet="1" objects="1" scenarios="1" selectLockedCells="1"/>
  <mergeCells count="16">
    <mergeCell ref="R10:S10"/>
    <mergeCell ref="D12:E12"/>
    <mergeCell ref="G12:H12"/>
    <mergeCell ref="M12:N12"/>
    <mergeCell ref="D13:E13"/>
    <mergeCell ref="D14:E14"/>
    <mergeCell ref="B2:B16"/>
    <mergeCell ref="G3:H3"/>
    <mergeCell ref="M3:P3"/>
    <mergeCell ref="D4:E4"/>
    <mergeCell ref="O5:P5"/>
    <mergeCell ref="R5:S5"/>
    <mergeCell ref="J7:K7"/>
    <mergeCell ref="M7:N7"/>
    <mergeCell ref="D8:E8"/>
    <mergeCell ref="O9:P9"/>
  </mergeCells>
  <hyperlinks>
    <hyperlink ref="E6" location="BiomassGUI!A21" display="BiomassGUI!A21"/>
    <hyperlink ref="E10" location="BiomassGUI!A31" display="BiomassGUI!A31"/>
    <hyperlink ref="D14:E14" location="BiomassGUI!A39" display="BiomassGUI!A39"/>
    <hyperlink ref="H5" location="BiomassGUI!A62" display="BiomassGUI!A62"/>
    <hyperlink ref="H6" location="BiomassGUI!A68" display="BiomassGUI!A68"/>
    <hyperlink ref="H7" location="BiomassGUI!A74" display="BiomassGUI!A74"/>
    <hyperlink ref="H8" location="BiomassGUI!A76" display="BiomassGUI!A76"/>
    <hyperlink ref="H9" location="BiomassGUI!A79" display="BiomassGUI!A79"/>
    <hyperlink ref="H10" location="BiomassGUI!A87" display="BiomassGUI!A87"/>
    <hyperlink ref="H14" location="BiomassGUI!A95" display="BiomassGUI!A95"/>
    <hyperlink ref="H15" location="BiomassGUI!A97" display="BiomassGUI!A97"/>
    <hyperlink ref="K9" location="BiomassGUI!A99" display="BiomassGUI!A99"/>
    <hyperlink ref="K10" location="BiomassGUI!A105" display="BiomassGUI!A105"/>
    <hyperlink ref="K11" location="BiomassGUI!A107" display="BiomassGUI!A107"/>
    <hyperlink ref="S7" location="BiomassGUI!A110" display="BiomassGUI!A110"/>
    <hyperlink ref="S8" location="BiomassGUI!A124" display="BiomassGUI!A124"/>
    <hyperlink ref="S9" location="BiomassGUI!A124" display="BiomassGUI!A124"/>
    <hyperlink ref="S11:S14" location="BiomassGUI!A110" display="BiomassGUI!A110"/>
    <hyperlink ref="N5:N6" location="BiomassGUI!A129" display="BiomassGUI!A129"/>
    <hyperlink ref="N11" location="BiomassGUI!A135" display="BiomassGUI!A135"/>
    <hyperlink ref="N13:N15" location="BiomassGUI!A138" display="BiomassGUI!A138"/>
    <hyperlink ref="P6" location="BiomassGUI!A144" display="BiomassGUI!A144"/>
    <hyperlink ref="P7" location="BiomassGUI!A146" display="BiomassGUI!A146"/>
    <hyperlink ref="P8" location="BiomassGUI!A148" display="BiomassGUI!A148"/>
    <hyperlink ref="P10:P15" location="BiomassGUI!A150" display="BiomassGUI!A150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9697" r:id="rId4">
          <objectPr defaultSize="0" autoPict="0" r:id="rId5">
            <anchor moveWithCells="1">
              <from>
                <xdr:col>1</xdr:col>
                <xdr:colOff>209550</xdr:colOff>
                <xdr:row>89</xdr:row>
                <xdr:rowOff>85725</xdr:rowOff>
              </from>
              <to>
                <xdr:col>3</xdr:col>
                <xdr:colOff>714375</xdr:colOff>
                <xdr:row>90</xdr:row>
                <xdr:rowOff>142875</xdr:rowOff>
              </to>
            </anchor>
          </objectPr>
        </oleObject>
      </mc:Choice>
      <mc:Fallback>
        <oleObject progId="Equation.3" shapeId="2969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BH315"/>
  <sheetViews>
    <sheetView zoomScale="80" zoomScaleNormal="80" workbookViewId="0">
      <selection activeCell="N10" sqref="N10"/>
    </sheetView>
  </sheetViews>
  <sheetFormatPr baseColWidth="10" defaultColWidth="11.42578125" defaultRowHeight="12.75" outlineLevelRow="1" x14ac:dyDescent="0.2"/>
  <cols>
    <col min="1" max="11" width="2.28515625" style="2" customWidth="1"/>
    <col min="12" max="12" width="28.7109375" style="2" customWidth="1"/>
    <col min="13" max="14" width="27.7109375" style="2" customWidth="1"/>
    <col min="15" max="15" width="10.85546875" style="2" bestFit="1" customWidth="1"/>
    <col min="16" max="18" width="11.7109375" style="2" customWidth="1"/>
    <col min="19" max="19" width="14.7109375" style="2" customWidth="1"/>
    <col min="20" max="20" width="11.7109375" style="2" customWidth="1"/>
    <col min="21" max="21" width="8.85546875" style="2" customWidth="1"/>
    <col min="22" max="22" width="9.28515625" style="2" customWidth="1"/>
    <col min="23" max="23" width="6.42578125" style="2" bestFit="1" customWidth="1"/>
    <col min="24" max="24" width="12.85546875" style="2" customWidth="1"/>
    <col min="25" max="25" width="12.42578125" style="2" customWidth="1"/>
    <col min="26" max="26" width="11.5703125" style="2" bestFit="1" customWidth="1"/>
    <col min="27" max="27" width="10" style="2" customWidth="1"/>
    <col min="28" max="28" width="12.85546875" style="2" customWidth="1"/>
    <col min="29" max="31" width="11.5703125" style="2" bestFit="1" customWidth="1"/>
    <col min="32" max="32" width="19.140625" style="2" customWidth="1"/>
    <col min="33" max="45" width="11.5703125" style="2" bestFit="1" customWidth="1"/>
    <col min="46" max="47" width="14.5703125" style="2" bestFit="1" customWidth="1"/>
    <col min="48" max="48" width="11.5703125" style="2" bestFit="1" customWidth="1"/>
    <col min="49" max="49" width="15.42578125" style="2" bestFit="1" customWidth="1"/>
    <col min="50" max="57" width="11.5703125" style="2" bestFit="1" customWidth="1"/>
    <col min="58" max="65" width="11.42578125" style="2"/>
    <col min="66" max="66" width="14.42578125" style="2" bestFit="1" customWidth="1"/>
    <col min="67" max="67" width="20.42578125" style="2" customWidth="1"/>
    <col min="68" max="69" width="11.42578125" style="2"/>
    <col min="70" max="70" width="14.42578125" style="2" bestFit="1" customWidth="1"/>
    <col min="71" max="16384" width="11.42578125" style="2"/>
  </cols>
  <sheetData>
    <row r="1" spans="1:44" s="226" customFormat="1" ht="31.5" customHeight="1" x14ac:dyDescent="0.2">
      <c r="A1" s="225" t="s">
        <v>192</v>
      </c>
    </row>
    <row r="2" spans="1:44" ht="16.5" customHeight="1" x14ac:dyDescent="0.2">
      <c r="A2" s="162"/>
    </row>
    <row r="3" spans="1:44" ht="24.75" customHeight="1" x14ac:dyDescent="0.2">
      <c r="B3" s="87"/>
      <c r="C3" s="87"/>
      <c r="D3" s="87"/>
      <c r="E3" s="87"/>
      <c r="F3" s="157" t="s">
        <v>330</v>
      </c>
      <c r="G3" s="106"/>
      <c r="H3" s="106"/>
      <c r="I3" s="106"/>
      <c r="J3" s="106"/>
      <c r="K3" s="106"/>
      <c r="L3" s="382" t="s">
        <v>107</v>
      </c>
      <c r="M3" s="383" t="s">
        <v>391</v>
      </c>
      <c r="N3" s="384" t="s">
        <v>170</v>
      </c>
    </row>
    <row r="4" spans="1:44" ht="17.25" customHeight="1" thickBot="1" x14ac:dyDescent="0.25"/>
    <row r="5" spans="1:44" ht="15.75" customHeight="1" x14ac:dyDescent="0.2">
      <c r="C5" s="448" t="s">
        <v>409</v>
      </c>
      <c r="D5" s="449"/>
      <c r="E5" s="449"/>
      <c r="F5" s="449"/>
      <c r="G5" s="449"/>
      <c r="H5" s="449"/>
      <c r="I5" s="449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8"/>
    </row>
    <row r="6" spans="1:44" ht="15.75" customHeight="1" thickBot="1" x14ac:dyDescent="0.25">
      <c r="C6" s="451"/>
      <c r="D6" s="451"/>
      <c r="E6" s="451"/>
      <c r="F6" s="451"/>
      <c r="G6" s="451"/>
      <c r="H6" s="451"/>
      <c r="I6" s="45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149"/>
    </row>
    <row r="7" spans="1:44" ht="15" customHeight="1" thickBot="1" x14ac:dyDescent="0.25">
      <c r="C7" s="451"/>
      <c r="D7" s="451"/>
      <c r="E7" s="451"/>
      <c r="F7" s="451"/>
      <c r="G7" s="451"/>
      <c r="H7" s="451"/>
      <c r="I7" s="451"/>
      <c r="J7" s="32"/>
      <c r="K7" s="32"/>
      <c r="L7" s="32"/>
      <c r="M7" s="32"/>
      <c r="N7" s="32"/>
      <c r="O7" s="32"/>
      <c r="P7" s="474" t="s">
        <v>147</v>
      </c>
      <c r="Q7" s="475"/>
      <c r="R7" s="475"/>
      <c r="S7" s="475"/>
      <c r="T7" s="476"/>
      <c r="U7" s="32"/>
      <c r="V7" s="32"/>
      <c r="W7" s="32"/>
      <c r="X7" s="32"/>
      <c r="Y7" s="32"/>
      <c r="Z7" s="32"/>
      <c r="AA7" s="32"/>
      <c r="AB7" s="489" t="s">
        <v>172</v>
      </c>
      <c r="AC7" s="490"/>
      <c r="AD7" s="490"/>
      <c r="AE7" s="490"/>
      <c r="AF7" s="490"/>
      <c r="AG7" s="490"/>
      <c r="AH7" s="490"/>
      <c r="AI7" s="490"/>
      <c r="AJ7" s="490"/>
      <c r="AK7" s="491"/>
      <c r="AL7" s="32"/>
      <c r="AM7" s="32"/>
      <c r="AN7" s="32"/>
      <c r="AO7" s="32"/>
      <c r="AP7" s="32"/>
      <c r="AQ7" s="32"/>
      <c r="AR7" s="149"/>
    </row>
    <row r="8" spans="1:44" ht="15.75" customHeight="1" thickBot="1" x14ac:dyDescent="0.25">
      <c r="C8" s="451"/>
      <c r="D8" s="451"/>
      <c r="E8" s="451"/>
      <c r="F8" s="451"/>
      <c r="G8" s="451"/>
      <c r="H8" s="451"/>
      <c r="I8" s="451"/>
      <c r="J8" s="32"/>
      <c r="K8" s="32"/>
      <c r="L8" s="474" t="s">
        <v>137</v>
      </c>
      <c r="M8" s="475"/>
      <c r="N8" s="476"/>
      <c r="O8" s="32"/>
      <c r="P8" s="468" t="s">
        <v>16</v>
      </c>
      <c r="Q8" s="469"/>
      <c r="R8" s="469"/>
      <c r="S8" s="183" t="s">
        <v>2</v>
      </c>
      <c r="T8" s="109" t="s">
        <v>138</v>
      </c>
      <c r="U8" s="32"/>
      <c r="V8" s="32"/>
      <c r="W8" s="32"/>
      <c r="X8" s="32"/>
      <c r="Y8" s="32"/>
      <c r="Z8" s="32"/>
      <c r="AA8" s="32"/>
      <c r="AB8" s="468" t="s">
        <v>16</v>
      </c>
      <c r="AC8" s="469"/>
      <c r="AD8" s="469"/>
      <c r="AE8" s="183" t="s">
        <v>2</v>
      </c>
      <c r="AF8" s="130" t="s">
        <v>138</v>
      </c>
      <c r="AG8" s="468" t="s">
        <v>16</v>
      </c>
      <c r="AH8" s="469"/>
      <c r="AI8" s="469"/>
      <c r="AJ8" s="183" t="s">
        <v>2</v>
      </c>
      <c r="AK8" s="109" t="s">
        <v>138</v>
      </c>
      <c r="AL8" s="32"/>
      <c r="AM8" s="32"/>
      <c r="AN8" s="32"/>
      <c r="AO8" s="32"/>
      <c r="AP8" s="32"/>
      <c r="AQ8" s="32"/>
      <c r="AR8" s="149"/>
    </row>
    <row r="9" spans="1:44" ht="15" customHeight="1" thickBot="1" x14ac:dyDescent="0.25">
      <c r="C9" s="451"/>
      <c r="D9" s="451"/>
      <c r="E9" s="451"/>
      <c r="F9" s="451"/>
      <c r="G9" s="451"/>
      <c r="H9" s="451"/>
      <c r="I9" s="451"/>
      <c r="J9" s="32"/>
      <c r="K9" s="32"/>
      <c r="L9" s="182" t="s">
        <v>16</v>
      </c>
      <c r="M9" s="183" t="s">
        <v>2</v>
      </c>
      <c r="N9" s="109" t="s">
        <v>138</v>
      </c>
      <c r="O9" s="32"/>
      <c r="P9" s="477" t="s">
        <v>74</v>
      </c>
      <c r="Q9" s="478"/>
      <c r="R9" s="478"/>
      <c r="S9" s="186" t="s">
        <v>13</v>
      </c>
      <c r="T9" s="361" t="s">
        <v>419</v>
      </c>
      <c r="U9" s="32"/>
      <c r="W9" s="32"/>
      <c r="X9" s="32"/>
      <c r="Y9" s="32"/>
      <c r="Z9" s="32"/>
      <c r="AA9" s="32"/>
      <c r="AB9" s="470" t="s">
        <v>17</v>
      </c>
      <c r="AC9" s="471"/>
      <c r="AD9" s="471"/>
      <c r="AE9" s="302" t="s">
        <v>13</v>
      </c>
      <c r="AF9" s="389" t="s">
        <v>360</v>
      </c>
      <c r="AG9" s="455" t="s">
        <v>182</v>
      </c>
      <c r="AH9" s="456"/>
      <c r="AI9" s="456"/>
      <c r="AJ9" s="456"/>
      <c r="AK9" s="479"/>
      <c r="AL9" s="32"/>
      <c r="AM9" s="474" t="s">
        <v>161</v>
      </c>
      <c r="AN9" s="475"/>
      <c r="AO9" s="475"/>
      <c r="AP9" s="475"/>
      <c r="AQ9" s="476"/>
      <c r="AR9" s="149"/>
    </row>
    <row r="10" spans="1:44" ht="15.75" customHeight="1" thickBot="1" x14ac:dyDescent="0.25">
      <c r="C10" s="451"/>
      <c r="D10" s="451"/>
      <c r="E10" s="451"/>
      <c r="F10" s="451"/>
      <c r="G10" s="451"/>
      <c r="H10" s="451"/>
      <c r="I10" s="451"/>
      <c r="J10" s="32"/>
      <c r="K10" s="32"/>
      <c r="L10" s="110" t="s">
        <v>139</v>
      </c>
      <c r="M10" s="111" t="s">
        <v>13</v>
      </c>
      <c r="N10" s="357" t="s">
        <v>419</v>
      </c>
      <c r="O10" s="32"/>
      <c r="P10" s="442" t="str">
        <f>T9&amp;" price"</f>
        <v>Select price</v>
      </c>
      <c r="Q10" s="443"/>
      <c r="R10" s="443"/>
      <c r="S10" s="177" t="e">
        <f>+VLOOKUP(T9,Price_Units,2,0)</f>
        <v>#N/A</v>
      </c>
      <c r="T10" s="362">
        <v>0</v>
      </c>
      <c r="U10" s="32"/>
      <c r="V10" s="32"/>
      <c r="W10" s="32"/>
      <c r="X10" s="32"/>
      <c r="Y10" s="32"/>
      <c r="Z10" s="32"/>
      <c r="AA10" s="32"/>
      <c r="AB10" s="462" t="s">
        <v>401</v>
      </c>
      <c r="AC10" s="463"/>
      <c r="AD10" s="464"/>
      <c r="AE10" s="292" t="s">
        <v>212</v>
      </c>
      <c r="AF10" s="390">
        <v>0</v>
      </c>
      <c r="AG10" s="480" t="s">
        <v>148</v>
      </c>
      <c r="AH10" s="481"/>
      <c r="AI10" s="481"/>
      <c r="AJ10" s="187" t="s">
        <v>57</v>
      </c>
      <c r="AK10" s="378">
        <v>0</v>
      </c>
      <c r="AL10" s="32"/>
      <c r="AM10" s="468" t="s">
        <v>16</v>
      </c>
      <c r="AN10" s="469"/>
      <c r="AO10" s="469"/>
      <c r="AP10" s="311" t="s">
        <v>2</v>
      </c>
      <c r="AQ10" s="109" t="s">
        <v>138</v>
      </c>
      <c r="AR10" s="149"/>
    </row>
    <row r="11" spans="1:44" ht="15" customHeight="1" thickBot="1" x14ac:dyDescent="0.25">
      <c r="C11" s="451"/>
      <c r="D11" s="451"/>
      <c r="E11" s="451"/>
      <c r="F11" s="451"/>
      <c r="G11" s="451"/>
      <c r="H11" s="451"/>
      <c r="I11" s="451"/>
      <c r="J11" s="32"/>
      <c r="K11" s="32"/>
      <c r="L11" s="7"/>
      <c r="M11" s="7"/>
      <c r="N11" s="7"/>
      <c r="O11" s="32"/>
      <c r="P11" s="442" t="str">
        <f>T9&amp;" price annual growth"</f>
        <v>Select price annual growth</v>
      </c>
      <c r="Q11" s="443"/>
      <c r="R11" s="443"/>
      <c r="S11" s="177" t="s">
        <v>8</v>
      </c>
      <c r="T11" s="363">
        <v>0</v>
      </c>
      <c r="U11" s="32"/>
      <c r="V11" s="474" t="s">
        <v>171</v>
      </c>
      <c r="W11" s="475"/>
      <c r="X11" s="475"/>
      <c r="Y11" s="475"/>
      <c r="Z11" s="476"/>
      <c r="AA11" s="32"/>
      <c r="AB11" s="455" t="s">
        <v>173</v>
      </c>
      <c r="AC11" s="456"/>
      <c r="AD11" s="456"/>
      <c r="AE11" s="456"/>
      <c r="AF11" s="456"/>
      <c r="AG11" s="462"/>
      <c r="AH11" s="463"/>
      <c r="AI11" s="464"/>
      <c r="AJ11" s="244"/>
      <c r="AK11" s="114"/>
      <c r="AL11" s="32"/>
      <c r="AM11" s="442" t="s">
        <v>167</v>
      </c>
      <c r="AN11" s="443"/>
      <c r="AO11" s="443"/>
      <c r="AP11" s="310" t="s">
        <v>8</v>
      </c>
      <c r="AQ11" s="363">
        <v>0</v>
      </c>
      <c r="AR11" s="149"/>
    </row>
    <row r="12" spans="1:44" ht="15" customHeight="1" thickBot="1" x14ac:dyDescent="0.25">
      <c r="C12" s="451"/>
      <c r="D12" s="451"/>
      <c r="E12" s="451"/>
      <c r="F12" s="451"/>
      <c r="G12" s="451"/>
      <c r="H12" s="451"/>
      <c r="I12" s="451"/>
      <c r="J12" s="32"/>
      <c r="K12" s="32"/>
      <c r="L12" s="474" t="s">
        <v>143</v>
      </c>
      <c r="M12" s="475"/>
      <c r="N12" s="476"/>
      <c r="O12" s="32"/>
      <c r="P12" s="477" t="s">
        <v>198</v>
      </c>
      <c r="Q12" s="478"/>
      <c r="R12" s="478"/>
      <c r="S12" s="186" t="s">
        <v>25</v>
      </c>
      <c r="T12" s="361">
        <v>0</v>
      </c>
      <c r="U12" s="32"/>
      <c r="V12" s="468" t="s">
        <v>16</v>
      </c>
      <c r="W12" s="469"/>
      <c r="X12" s="469"/>
      <c r="Y12" s="183" t="s">
        <v>2</v>
      </c>
      <c r="Z12" s="109" t="s">
        <v>138</v>
      </c>
      <c r="AA12" s="32"/>
      <c r="AB12" s="472" t="s">
        <v>120</v>
      </c>
      <c r="AC12" s="473"/>
      <c r="AD12" s="473"/>
      <c r="AE12" s="185" t="s">
        <v>23</v>
      </c>
      <c r="AF12" s="391">
        <v>0</v>
      </c>
      <c r="AG12" s="470"/>
      <c r="AH12" s="471"/>
      <c r="AI12" s="471"/>
      <c r="AJ12" s="184"/>
      <c r="AK12" s="126"/>
      <c r="AL12" s="32"/>
      <c r="AM12" s="442" t="s">
        <v>163</v>
      </c>
      <c r="AN12" s="443"/>
      <c r="AO12" s="443"/>
      <c r="AP12" s="310" t="s">
        <v>28</v>
      </c>
      <c r="AQ12" s="380">
        <v>25</v>
      </c>
      <c r="AR12" s="149"/>
    </row>
    <row r="13" spans="1:44" ht="15" customHeight="1" x14ac:dyDescent="0.2">
      <c r="C13" s="451"/>
      <c r="D13" s="451"/>
      <c r="E13" s="451"/>
      <c r="F13" s="451"/>
      <c r="G13" s="451"/>
      <c r="H13" s="451"/>
      <c r="I13" s="451"/>
      <c r="J13" s="32"/>
      <c r="K13" s="32"/>
      <c r="L13" s="182" t="s">
        <v>16</v>
      </c>
      <c r="M13" s="183" t="s">
        <v>2</v>
      </c>
      <c r="N13" s="109" t="s">
        <v>138</v>
      </c>
      <c r="O13" s="32"/>
      <c r="P13" s="462" t="s">
        <v>75</v>
      </c>
      <c r="Q13" s="463"/>
      <c r="R13" s="464"/>
      <c r="S13" s="177" t="s">
        <v>8</v>
      </c>
      <c r="T13" s="364">
        <v>0</v>
      </c>
      <c r="U13" s="32"/>
      <c r="V13" s="442" t="s">
        <v>287</v>
      </c>
      <c r="W13" s="443"/>
      <c r="X13" s="443"/>
      <c r="Y13" s="234" t="s">
        <v>288</v>
      </c>
      <c r="Z13" s="379">
        <v>0</v>
      </c>
      <c r="AA13" s="32"/>
      <c r="AB13" s="442" t="s">
        <v>174</v>
      </c>
      <c r="AC13" s="443"/>
      <c r="AD13" s="443"/>
      <c r="AE13" s="177" t="s">
        <v>395</v>
      </c>
      <c r="AF13" s="392">
        <v>0</v>
      </c>
      <c r="AG13" s="482" t="s">
        <v>183</v>
      </c>
      <c r="AH13" s="483"/>
      <c r="AI13" s="483"/>
      <c r="AJ13" s="483"/>
      <c r="AK13" s="484"/>
      <c r="AL13" s="32"/>
      <c r="AM13" s="487" t="s">
        <v>162</v>
      </c>
      <c r="AN13" s="488"/>
      <c r="AO13" s="488"/>
      <c r="AP13" s="309" t="s">
        <v>28</v>
      </c>
      <c r="AQ13" s="361">
        <v>25</v>
      </c>
      <c r="AR13" s="149"/>
    </row>
    <row r="14" spans="1:44" ht="15.75" customHeight="1" thickBot="1" x14ac:dyDescent="0.25">
      <c r="C14" s="451"/>
      <c r="D14" s="451"/>
      <c r="E14" s="451"/>
      <c r="F14" s="451"/>
      <c r="G14" s="451"/>
      <c r="H14" s="451"/>
      <c r="I14" s="451"/>
      <c r="J14" s="32"/>
      <c r="K14" s="32"/>
      <c r="L14" s="110" t="s">
        <v>32</v>
      </c>
      <c r="M14" s="111" t="s">
        <v>13</v>
      </c>
      <c r="N14" s="357" t="s">
        <v>419</v>
      </c>
      <c r="O14" s="32"/>
      <c r="P14" s="492" t="s">
        <v>148</v>
      </c>
      <c r="Q14" s="493"/>
      <c r="R14" s="494"/>
      <c r="S14" s="180" t="s">
        <v>398</v>
      </c>
      <c r="T14" s="365">
        <v>0</v>
      </c>
      <c r="U14" s="32"/>
      <c r="V14" s="477" t="s">
        <v>289</v>
      </c>
      <c r="W14" s="478"/>
      <c r="X14" s="478"/>
      <c r="Y14" s="233" t="s">
        <v>212</v>
      </c>
      <c r="Z14" s="361">
        <v>0</v>
      </c>
      <c r="AA14" s="32"/>
      <c r="AB14" s="470"/>
      <c r="AC14" s="471"/>
      <c r="AD14" s="471"/>
      <c r="AE14" s="184"/>
      <c r="AF14" s="128"/>
      <c r="AG14" s="472" t="s">
        <v>185</v>
      </c>
      <c r="AH14" s="473"/>
      <c r="AI14" s="473"/>
      <c r="AJ14" s="185" t="s">
        <v>44</v>
      </c>
      <c r="AK14" s="387">
        <v>0</v>
      </c>
      <c r="AL14" s="32"/>
      <c r="AM14" s="455" t="s">
        <v>164</v>
      </c>
      <c r="AN14" s="456"/>
      <c r="AO14" s="456"/>
      <c r="AP14" s="456"/>
      <c r="AQ14" s="479"/>
      <c r="AR14" s="149"/>
    </row>
    <row r="15" spans="1:44" ht="15.75" customHeight="1" thickBot="1" x14ac:dyDescent="0.25">
      <c r="C15" s="451"/>
      <c r="D15" s="451"/>
      <c r="E15" s="451"/>
      <c r="F15" s="451"/>
      <c r="G15" s="451"/>
      <c r="H15" s="451"/>
      <c r="I15" s="451"/>
      <c r="J15" s="32"/>
      <c r="K15" s="32"/>
      <c r="L15" s="7"/>
      <c r="M15" s="7"/>
      <c r="N15" s="7"/>
      <c r="O15" s="32"/>
      <c r="P15" s="7"/>
      <c r="Q15" s="7"/>
      <c r="R15" s="7"/>
      <c r="S15" s="7"/>
      <c r="T15" s="7"/>
      <c r="U15" s="32"/>
      <c r="V15" s="453" t="s">
        <v>290</v>
      </c>
      <c r="W15" s="454"/>
      <c r="X15" s="454"/>
      <c r="Y15" s="235" t="s">
        <v>13</v>
      </c>
      <c r="Z15" s="365" t="s">
        <v>419</v>
      </c>
      <c r="AA15" s="32"/>
      <c r="AB15" s="460" t="s">
        <v>15</v>
      </c>
      <c r="AC15" s="461"/>
      <c r="AD15" s="461"/>
      <c r="AE15" s="181" t="s">
        <v>28</v>
      </c>
      <c r="AF15" s="393">
        <v>0</v>
      </c>
      <c r="AG15" s="442" t="s">
        <v>184</v>
      </c>
      <c r="AH15" s="443"/>
      <c r="AI15" s="443"/>
      <c r="AJ15" s="177" t="s">
        <v>8</v>
      </c>
      <c r="AK15" s="363">
        <v>0</v>
      </c>
      <c r="AL15" s="32"/>
      <c r="AM15" s="444" t="s">
        <v>166</v>
      </c>
      <c r="AN15" s="445"/>
      <c r="AO15" s="445"/>
      <c r="AP15" s="312" t="s">
        <v>8</v>
      </c>
      <c r="AQ15" s="370">
        <v>0</v>
      </c>
      <c r="AR15" s="149"/>
    </row>
    <row r="16" spans="1:44" ht="15.75" customHeight="1" thickBot="1" x14ac:dyDescent="0.25">
      <c r="C16" s="451"/>
      <c r="D16" s="451"/>
      <c r="E16" s="451"/>
      <c r="F16" s="451"/>
      <c r="G16" s="451"/>
      <c r="H16" s="451"/>
      <c r="I16" s="451"/>
      <c r="J16" s="32"/>
      <c r="K16" s="32"/>
      <c r="L16" s="474" t="s">
        <v>302</v>
      </c>
      <c r="M16" s="475"/>
      <c r="N16" s="476"/>
      <c r="O16" s="32"/>
      <c r="P16" s="474" t="s">
        <v>159</v>
      </c>
      <c r="Q16" s="475"/>
      <c r="R16" s="475"/>
      <c r="S16" s="475"/>
      <c r="T16" s="476"/>
      <c r="U16" s="32"/>
      <c r="V16" s="32"/>
      <c r="W16" s="32"/>
      <c r="X16" s="32"/>
      <c r="Y16" s="32"/>
      <c r="Z16" s="32"/>
      <c r="AA16" s="32"/>
      <c r="AB16" s="455" t="s">
        <v>175</v>
      </c>
      <c r="AC16" s="456"/>
      <c r="AD16" s="456"/>
      <c r="AE16" s="456"/>
      <c r="AF16" s="456"/>
      <c r="AG16" s="442" t="s">
        <v>62</v>
      </c>
      <c r="AH16" s="443"/>
      <c r="AI16" s="443"/>
      <c r="AJ16" s="177" t="s">
        <v>28</v>
      </c>
      <c r="AK16" s="368">
        <v>0</v>
      </c>
      <c r="AL16" s="32"/>
      <c r="AM16" s="444" t="s">
        <v>165</v>
      </c>
      <c r="AN16" s="445"/>
      <c r="AO16" s="445"/>
      <c r="AP16" s="312" t="s">
        <v>8</v>
      </c>
      <c r="AQ16" s="370">
        <v>0</v>
      </c>
      <c r="AR16" s="149"/>
    </row>
    <row r="17" spans="3:44" ht="15" customHeight="1" thickBot="1" x14ac:dyDescent="0.25">
      <c r="C17" s="451"/>
      <c r="D17" s="451"/>
      <c r="E17" s="451"/>
      <c r="F17" s="451"/>
      <c r="G17" s="451"/>
      <c r="H17" s="451"/>
      <c r="I17" s="451"/>
      <c r="J17" s="32"/>
      <c r="K17" s="32"/>
      <c r="L17" s="237" t="s">
        <v>417</v>
      </c>
      <c r="M17" s="238" t="s">
        <v>416</v>
      </c>
      <c r="N17" s="109" t="s">
        <v>415</v>
      </c>
      <c r="O17" s="32"/>
      <c r="P17" s="495" t="s">
        <v>16</v>
      </c>
      <c r="Q17" s="496"/>
      <c r="R17" s="497"/>
      <c r="S17" s="183" t="s">
        <v>2</v>
      </c>
      <c r="T17" s="109" t="s">
        <v>138</v>
      </c>
      <c r="U17" s="32"/>
      <c r="V17" s="32"/>
      <c r="W17" s="32"/>
      <c r="X17" s="32"/>
      <c r="Y17" s="32"/>
      <c r="Z17" s="32"/>
      <c r="AA17" s="32"/>
      <c r="AB17" s="457" t="s">
        <v>176</v>
      </c>
      <c r="AC17" s="458"/>
      <c r="AD17" s="459"/>
      <c r="AE17" s="185" t="s">
        <v>8</v>
      </c>
      <c r="AF17" s="394">
        <v>0</v>
      </c>
      <c r="AG17" s="444" t="s">
        <v>186</v>
      </c>
      <c r="AH17" s="445"/>
      <c r="AI17" s="445"/>
      <c r="AJ17" s="178" t="s">
        <v>44</v>
      </c>
      <c r="AK17" s="369">
        <v>0</v>
      </c>
      <c r="AL17" s="32"/>
      <c r="AM17" s="446" t="s">
        <v>110</v>
      </c>
      <c r="AN17" s="447"/>
      <c r="AO17" s="447"/>
      <c r="AP17" s="313" t="s">
        <v>8</v>
      </c>
      <c r="AQ17" s="398">
        <v>0</v>
      </c>
      <c r="AR17" s="149"/>
    </row>
    <row r="18" spans="3:44" ht="15.75" customHeight="1" thickBot="1" x14ac:dyDescent="0.25">
      <c r="C18" s="451"/>
      <c r="D18" s="451"/>
      <c r="E18" s="451"/>
      <c r="F18" s="451"/>
      <c r="G18" s="451"/>
      <c r="H18" s="451"/>
      <c r="I18" s="451"/>
      <c r="J18" s="32"/>
      <c r="K18" s="32"/>
      <c r="L18" s="358" t="s">
        <v>419</v>
      </c>
      <c r="M18" s="359" t="s">
        <v>419</v>
      </c>
      <c r="N18" s="339" t="s">
        <v>414</v>
      </c>
      <c r="O18" s="32"/>
      <c r="P18" s="462" t="s">
        <v>43</v>
      </c>
      <c r="Q18" s="463"/>
      <c r="R18" s="464"/>
      <c r="S18" s="177" t="s">
        <v>44</v>
      </c>
      <c r="T18" s="362">
        <v>0</v>
      </c>
      <c r="U18" s="32"/>
      <c r="V18" s="32"/>
      <c r="W18" s="32"/>
      <c r="X18" s="32"/>
      <c r="Y18" s="32"/>
      <c r="Z18" s="32"/>
      <c r="AA18" s="32"/>
      <c r="AB18" s="442" t="s">
        <v>177</v>
      </c>
      <c r="AC18" s="443"/>
      <c r="AD18" s="443"/>
      <c r="AE18" s="221" t="s">
        <v>237</v>
      </c>
      <c r="AF18" s="395">
        <v>0</v>
      </c>
      <c r="AG18" s="444" t="s">
        <v>187</v>
      </c>
      <c r="AH18" s="445"/>
      <c r="AI18" s="445"/>
      <c r="AJ18" s="178" t="s">
        <v>8</v>
      </c>
      <c r="AK18" s="370">
        <v>0</v>
      </c>
      <c r="AL18" s="32"/>
      <c r="AM18" s="509"/>
      <c r="AN18" s="509"/>
      <c r="AO18" s="509"/>
      <c r="AP18" s="509"/>
      <c r="AQ18" s="509"/>
      <c r="AR18" s="149"/>
    </row>
    <row r="19" spans="3:44" ht="15.75" customHeight="1" thickBot="1" x14ac:dyDescent="0.25">
      <c r="C19" s="451"/>
      <c r="D19" s="451"/>
      <c r="E19" s="451"/>
      <c r="F19" s="451"/>
      <c r="G19" s="451"/>
      <c r="H19" s="451"/>
      <c r="I19" s="451"/>
      <c r="J19" s="32"/>
      <c r="K19" s="32"/>
      <c r="L19" s="32"/>
      <c r="M19" s="32"/>
      <c r="N19" s="32"/>
      <c r="O19" s="32"/>
      <c r="P19" s="453" t="s">
        <v>160</v>
      </c>
      <c r="Q19" s="454"/>
      <c r="R19" s="454"/>
      <c r="S19" s="180" t="s">
        <v>8</v>
      </c>
      <c r="T19" s="366">
        <v>0</v>
      </c>
      <c r="U19" s="32"/>
      <c r="V19" s="32"/>
      <c r="W19" s="32"/>
      <c r="X19" s="32"/>
      <c r="Y19" s="32"/>
      <c r="Z19" s="32"/>
      <c r="AA19" s="32"/>
      <c r="AB19" s="446" t="s">
        <v>178</v>
      </c>
      <c r="AC19" s="447"/>
      <c r="AD19" s="447"/>
      <c r="AE19" s="179" t="s">
        <v>8</v>
      </c>
      <c r="AF19" s="396">
        <v>0</v>
      </c>
      <c r="AG19" s="446" t="s">
        <v>64</v>
      </c>
      <c r="AH19" s="447"/>
      <c r="AI19" s="447"/>
      <c r="AJ19" s="179" t="s">
        <v>28</v>
      </c>
      <c r="AK19" s="397">
        <v>0</v>
      </c>
      <c r="AL19" s="32"/>
      <c r="AM19" s="32"/>
      <c r="AN19" s="32"/>
      <c r="AO19" s="32"/>
      <c r="AP19" s="32"/>
      <c r="AQ19" s="32"/>
      <c r="AR19" s="149"/>
    </row>
    <row r="20" spans="3:44" ht="15.75" customHeight="1" x14ac:dyDescent="0.2">
      <c r="C20" s="451"/>
      <c r="D20" s="451"/>
      <c r="E20" s="451"/>
      <c r="F20" s="451"/>
      <c r="G20" s="451"/>
      <c r="H20" s="451"/>
      <c r="I20" s="45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149"/>
    </row>
    <row r="21" spans="3:44" ht="15.75" customHeight="1" x14ac:dyDescent="0.2">
      <c r="C21" s="451"/>
      <c r="D21" s="451"/>
      <c r="E21" s="451"/>
      <c r="F21" s="451"/>
      <c r="G21" s="451"/>
      <c r="H21" s="451"/>
      <c r="I21" s="45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149"/>
    </row>
    <row r="22" spans="3:44" ht="15" customHeight="1" thickBot="1" x14ac:dyDescent="0.25">
      <c r="C22" s="452"/>
      <c r="D22" s="452"/>
      <c r="E22" s="452"/>
      <c r="F22" s="452"/>
      <c r="G22" s="452"/>
      <c r="H22" s="452"/>
      <c r="I22" s="452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50"/>
    </row>
    <row r="24" spans="3:44" ht="13.5" thickBot="1" x14ac:dyDescent="0.25"/>
    <row r="25" spans="3:44" ht="15" customHeight="1" thickBot="1" x14ac:dyDescent="0.25">
      <c r="C25" s="448" t="s">
        <v>20</v>
      </c>
      <c r="D25" s="449"/>
      <c r="E25" s="449"/>
      <c r="F25" s="449"/>
      <c r="G25" s="449"/>
      <c r="H25" s="449"/>
      <c r="I25" s="449"/>
      <c r="J25" s="285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8"/>
    </row>
    <row r="26" spans="3:44" ht="15" customHeight="1" thickBot="1" x14ac:dyDescent="0.25">
      <c r="C26" s="450"/>
      <c r="D26" s="451"/>
      <c r="E26" s="451"/>
      <c r="F26" s="451"/>
      <c r="G26" s="451"/>
      <c r="H26" s="451"/>
      <c r="I26" s="451"/>
      <c r="J26" s="286"/>
      <c r="K26" s="435" t="s">
        <v>334</v>
      </c>
      <c r="L26" s="436"/>
      <c r="M26" s="436"/>
      <c r="N26" s="436"/>
      <c r="O26" s="437"/>
      <c r="P26" s="465" t="s">
        <v>335</v>
      </c>
      <c r="Q26" s="466"/>
      <c r="R26" s="466"/>
      <c r="S26" s="466"/>
      <c r="T26" s="466"/>
      <c r="U26" s="466"/>
      <c r="V26" s="467"/>
      <c r="W26" s="438" t="s">
        <v>336</v>
      </c>
      <c r="X26" s="439"/>
      <c r="Y26" s="439"/>
      <c r="Z26" s="439"/>
      <c r="AA26" s="439"/>
      <c r="AB26" s="439"/>
      <c r="AC26" s="440"/>
      <c r="AD26" s="149"/>
      <c r="AF26" s="32"/>
      <c r="AG26" s="32"/>
      <c r="AH26" s="32"/>
      <c r="AI26" s="32"/>
      <c r="AJ26" s="32"/>
      <c r="AK26" s="32"/>
      <c r="AL26" s="32"/>
      <c r="AM26" s="32"/>
      <c r="AN26" s="32"/>
      <c r="AO26" s="32"/>
    </row>
    <row r="27" spans="3:44" ht="15" customHeight="1" x14ac:dyDescent="0.2">
      <c r="C27" s="451"/>
      <c r="D27" s="451"/>
      <c r="E27" s="451"/>
      <c r="F27" s="451"/>
      <c r="G27" s="451"/>
      <c r="H27" s="451"/>
      <c r="I27" s="451"/>
      <c r="J27" s="286"/>
      <c r="K27" s="152"/>
      <c r="L27" s="32"/>
      <c r="M27" s="32"/>
      <c r="N27" s="32"/>
      <c r="O27" s="151"/>
      <c r="P27" s="152"/>
      <c r="Q27" s="32"/>
      <c r="R27" s="32"/>
      <c r="S27" s="32"/>
      <c r="T27" s="32"/>
      <c r="U27" s="32"/>
      <c r="V27" s="151"/>
      <c r="W27" s="152"/>
      <c r="X27" s="32"/>
      <c r="Y27" s="32"/>
      <c r="Z27" s="32"/>
      <c r="AA27" s="32"/>
      <c r="AB27" s="32"/>
      <c r="AC27" s="151"/>
      <c r="AD27" s="149"/>
    </row>
    <row r="28" spans="3:44" ht="15" customHeight="1" x14ac:dyDescent="0.2">
      <c r="C28" s="451"/>
      <c r="D28" s="451"/>
      <c r="E28" s="451"/>
      <c r="F28" s="451"/>
      <c r="G28" s="451"/>
      <c r="H28" s="451"/>
      <c r="I28" s="451"/>
      <c r="J28" s="286"/>
      <c r="K28" s="152"/>
      <c r="L28" s="328" t="s">
        <v>190</v>
      </c>
      <c r="M28" s="329" t="e">
        <f ca="1">+O221</f>
        <v>#N/A</v>
      </c>
      <c r="N28" s="330" t="s">
        <v>193</v>
      </c>
      <c r="O28" s="151"/>
      <c r="P28" s="152"/>
      <c r="Q28" s="441" t="s">
        <v>211</v>
      </c>
      <c r="R28" s="441"/>
      <c r="S28" s="334" t="e">
        <f>+'ST Financial'!O6</f>
        <v>#N/A</v>
      </c>
      <c r="T28" s="335" t="s">
        <v>28</v>
      </c>
      <c r="U28" s="32"/>
      <c r="V28" s="151"/>
      <c r="W28" s="152"/>
      <c r="X28" s="434" t="s">
        <v>55</v>
      </c>
      <c r="Y28" s="434"/>
      <c r="Z28" s="434"/>
      <c r="AA28" s="337" t="e">
        <f ca="1">+O288</f>
        <v>#DIV/0!</v>
      </c>
      <c r="AB28" s="338" t="s">
        <v>194</v>
      </c>
      <c r="AC28" s="151"/>
      <c r="AD28" s="149"/>
    </row>
    <row r="29" spans="3:44" ht="15" customHeight="1" x14ac:dyDescent="0.2">
      <c r="C29" s="451"/>
      <c r="D29" s="451"/>
      <c r="E29" s="451"/>
      <c r="F29" s="451"/>
      <c r="G29" s="451"/>
      <c r="H29" s="451"/>
      <c r="I29" s="451"/>
      <c r="J29" s="286"/>
      <c r="K29" s="152"/>
      <c r="L29" s="328" t="s">
        <v>318</v>
      </c>
      <c r="M29" s="329" t="e">
        <f ca="1">+O222</f>
        <v>#N/A</v>
      </c>
      <c r="N29" s="330" t="s">
        <v>193</v>
      </c>
      <c r="O29" s="151"/>
      <c r="P29" s="152"/>
      <c r="Q29" s="441" t="s">
        <v>54</v>
      </c>
      <c r="R29" s="441"/>
      <c r="S29" s="334" t="e">
        <f ca="1">+O277</f>
        <v>#N/A</v>
      </c>
      <c r="T29" s="335" t="s">
        <v>23</v>
      </c>
      <c r="U29" s="32"/>
      <c r="V29" s="151"/>
      <c r="W29" s="152"/>
      <c r="X29" s="434" t="s">
        <v>306</v>
      </c>
      <c r="Y29" s="434"/>
      <c r="Z29" s="434"/>
      <c r="AA29" s="337">
        <f ca="1">+O296-O297</f>
        <v>2</v>
      </c>
      <c r="AB29" s="338" t="s">
        <v>226</v>
      </c>
      <c r="AC29" s="151"/>
      <c r="AD29" s="149"/>
    </row>
    <row r="30" spans="3:44" ht="15" customHeight="1" x14ac:dyDescent="0.2">
      <c r="C30" s="451"/>
      <c r="D30" s="451"/>
      <c r="E30" s="451"/>
      <c r="F30" s="451"/>
      <c r="G30" s="451"/>
      <c r="H30" s="451"/>
      <c r="I30" s="451"/>
      <c r="J30" s="286"/>
      <c r="K30" s="152"/>
      <c r="L30" s="328" t="s">
        <v>267</v>
      </c>
      <c r="M30" s="329" t="e">
        <f ca="1">+O223</f>
        <v>#N/A</v>
      </c>
      <c r="N30" s="330" t="s">
        <v>193</v>
      </c>
      <c r="O30" s="151"/>
      <c r="P30" s="152"/>
      <c r="Q30" s="441" t="s">
        <v>319</v>
      </c>
      <c r="R30" s="441"/>
      <c r="S30" s="334" t="e">
        <f ca="1">+O278</f>
        <v>#N/A</v>
      </c>
      <c r="T30" s="335" t="s">
        <v>23</v>
      </c>
      <c r="U30" s="32"/>
      <c r="V30" s="151"/>
      <c r="W30" s="152"/>
      <c r="X30" s="434" t="s">
        <v>305</v>
      </c>
      <c r="Y30" s="434"/>
      <c r="Z30" s="434"/>
      <c r="AA30" s="337">
        <f ca="1">+O301-O302</f>
        <v>0</v>
      </c>
      <c r="AB30" s="338" t="s">
        <v>226</v>
      </c>
      <c r="AC30" s="151"/>
      <c r="AD30" s="149"/>
      <c r="AN30" s="32"/>
      <c r="AO30" s="32"/>
    </row>
    <row r="31" spans="3:44" ht="15" customHeight="1" x14ac:dyDescent="0.2">
      <c r="C31" s="451"/>
      <c r="D31" s="451"/>
      <c r="E31" s="451"/>
      <c r="F31" s="451"/>
      <c r="G31" s="451"/>
      <c r="H31" s="451"/>
      <c r="I31" s="451"/>
      <c r="J31" s="286"/>
      <c r="K31" s="152"/>
      <c r="L31" s="328" t="s">
        <v>315</v>
      </c>
      <c r="M31" s="329" t="e">
        <f ca="1">+O224</f>
        <v>#N/A</v>
      </c>
      <c r="N31" s="330" t="s">
        <v>193</v>
      </c>
      <c r="O31" s="151"/>
      <c r="P31" s="152"/>
      <c r="Q31" s="441" t="s">
        <v>53</v>
      </c>
      <c r="R31" s="441"/>
      <c r="S31" s="336" t="e">
        <f ca="1">+O283</f>
        <v>#VALUE!</v>
      </c>
      <c r="T31" s="335" t="s">
        <v>8</v>
      </c>
      <c r="U31" s="32"/>
      <c r="V31" s="151"/>
      <c r="W31" s="152"/>
      <c r="X31" s="434" t="s">
        <v>304</v>
      </c>
      <c r="Y31" s="434"/>
      <c r="Z31" s="434"/>
      <c r="AA31" s="337">
        <f ca="1">+O306-O307</f>
        <v>0</v>
      </c>
      <c r="AB31" s="338" t="s">
        <v>226</v>
      </c>
      <c r="AC31" s="151"/>
      <c r="AD31" s="149"/>
      <c r="AN31" s="32"/>
      <c r="AO31" s="32"/>
    </row>
    <row r="32" spans="3:44" ht="15.75" customHeight="1" x14ac:dyDescent="0.2">
      <c r="C32" s="451"/>
      <c r="D32" s="451"/>
      <c r="E32" s="451"/>
      <c r="F32" s="451"/>
      <c r="G32" s="451"/>
      <c r="H32" s="451"/>
      <c r="I32" s="451"/>
      <c r="J32" s="286"/>
      <c r="K32" s="152"/>
      <c r="L32" s="331" t="s">
        <v>191</v>
      </c>
      <c r="M32" s="332" t="e">
        <f ca="1">+O254</f>
        <v>#N/A</v>
      </c>
      <c r="N32" s="333" t="s">
        <v>193</v>
      </c>
      <c r="O32" s="151"/>
      <c r="P32" s="152"/>
      <c r="Q32" s="441" t="s">
        <v>320</v>
      </c>
      <c r="R32" s="441"/>
      <c r="S32" s="336" t="e">
        <f ca="1">+O284</f>
        <v>#VALUE!</v>
      </c>
      <c r="T32" s="335" t="s">
        <v>8</v>
      </c>
      <c r="U32" s="32"/>
      <c r="V32" s="151"/>
      <c r="W32" s="152"/>
      <c r="X32" s="434" t="s">
        <v>370</v>
      </c>
      <c r="Y32" s="434"/>
      <c r="Z32" s="434"/>
      <c r="AA32" s="337">
        <f ca="1">+O311-O312</f>
        <v>0</v>
      </c>
      <c r="AB32" s="338" t="s">
        <v>226</v>
      </c>
      <c r="AC32" s="151"/>
      <c r="AD32" s="149"/>
      <c r="AN32" s="32"/>
      <c r="AO32" s="32"/>
    </row>
    <row r="33" spans="3:41" ht="15" customHeight="1" x14ac:dyDescent="0.2">
      <c r="C33" s="451"/>
      <c r="D33" s="451"/>
      <c r="E33" s="451"/>
      <c r="F33" s="451"/>
      <c r="G33" s="451"/>
      <c r="H33" s="451"/>
      <c r="I33" s="451"/>
      <c r="J33" s="286"/>
      <c r="K33" s="152"/>
      <c r="L33" s="32"/>
      <c r="M33" s="32"/>
      <c r="N33" s="32"/>
      <c r="O33" s="151"/>
      <c r="P33" s="152"/>
      <c r="Q33" s="32"/>
      <c r="R33" s="32"/>
      <c r="S33" s="32"/>
      <c r="T33" s="32"/>
      <c r="U33" s="32"/>
      <c r="V33" s="151"/>
      <c r="W33" s="152"/>
      <c r="X33" s="32"/>
      <c r="Y33" s="32"/>
      <c r="Z33" s="32"/>
      <c r="AA33" s="32"/>
      <c r="AB33" s="32"/>
      <c r="AC33" s="151"/>
      <c r="AD33" s="149"/>
      <c r="AN33" s="32"/>
      <c r="AO33" s="32"/>
    </row>
    <row r="34" spans="3:41" ht="15" customHeight="1" x14ac:dyDescent="0.2">
      <c r="C34" s="451"/>
      <c r="D34" s="451"/>
      <c r="E34" s="451"/>
      <c r="F34" s="451"/>
      <c r="G34" s="451"/>
      <c r="H34" s="451"/>
      <c r="I34" s="451"/>
      <c r="J34" s="286"/>
      <c r="K34" s="152"/>
      <c r="L34" s="49" t="s">
        <v>329</v>
      </c>
      <c r="M34" s="32"/>
      <c r="N34" s="32"/>
      <c r="O34" s="151"/>
      <c r="P34" s="152"/>
      <c r="Q34" s="32"/>
      <c r="R34" s="32"/>
      <c r="S34" s="32"/>
      <c r="T34" s="32"/>
      <c r="U34" s="32"/>
      <c r="V34" s="151"/>
      <c r="W34" s="152"/>
      <c r="X34" s="32"/>
      <c r="Y34" s="32"/>
      <c r="Z34" s="32"/>
      <c r="AA34" s="32"/>
      <c r="AB34" s="32"/>
      <c r="AC34" s="151"/>
      <c r="AD34" s="149"/>
      <c r="AN34" s="32"/>
      <c r="AO34" s="32"/>
    </row>
    <row r="35" spans="3:41" ht="15" customHeight="1" x14ac:dyDescent="0.2">
      <c r="C35" s="451"/>
      <c r="D35" s="451"/>
      <c r="E35" s="451"/>
      <c r="F35" s="451"/>
      <c r="G35" s="451"/>
      <c r="H35" s="451"/>
      <c r="I35" s="451"/>
      <c r="J35" s="286"/>
      <c r="K35" s="152"/>
      <c r="L35" s="268" t="s">
        <v>312</v>
      </c>
      <c r="M35" s="189" t="s">
        <v>19</v>
      </c>
      <c r="N35" s="32"/>
      <c r="O35" s="151"/>
      <c r="P35" s="152"/>
      <c r="Q35" s="32"/>
      <c r="R35" s="32"/>
      <c r="S35" s="32"/>
      <c r="T35" s="32"/>
      <c r="U35" s="32"/>
      <c r="V35" s="151"/>
      <c r="W35" s="152"/>
      <c r="X35" s="32"/>
      <c r="Y35" s="32"/>
      <c r="Z35" s="32"/>
      <c r="AA35" s="32"/>
      <c r="AB35" s="32"/>
      <c r="AC35" s="151"/>
      <c r="AD35" s="149"/>
      <c r="AN35" s="32"/>
      <c r="AO35" s="32"/>
    </row>
    <row r="36" spans="3:41" ht="15" customHeight="1" x14ac:dyDescent="0.2">
      <c r="C36" s="451"/>
      <c r="D36" s="451"/>
      <c r="E36" s="451"/>
      <c r="F36" s="451"/>
      <c r="G36" s="451"/>
      <c r="H36" s="451"/>
      <c r="I36" s="451"/>
      <c r="J36" s="286"/>
      <c r="K36" s="152"/>
      <c r="L36" s="32"/>
      <c r="M36" s="32"/>
      <c r="N36" s="32"/>
      <c r="O36" s="151"/>
      <c r="P36" s="152"/>
      <c r="Q36" s="32"/>
      <c r="R36" s="32"/>
      <c r="S36" s="32"/>
      <c r="T36" s="32"/>
      <c r="U36" s="32"/>
      <c r="V36" s="151"/>
      <c r="W36" s="152"/>
      <c r="X36" s="32"/>
      <c r="Y36" s="32"/>
      <c r="Z36" s="32"/>
      <c r="AA36" s="32"/>
      <c r="AB36" s="32"/>
      <c r="AC36" s="151"/>
      <c r="AD36" s="149"/>
      <c r="AN36" s="32"/>
      <c r="AO36" s="32"/>
    </row>
    <row r="37" spans="3:41" ht="15" customHeight="1" x14ac:dyDescent="0.2">
      <c r="C37" s="451"/>
      <c r="D37" s="451"/>
      <c r="E37" s="451"/>
      <c r="F37" s="451"/>
      <c r="G37" s="451"/>
      <c r="H37" s="451"/>
      <c r="I37" s="451"/>
      <c r="J37" s="286"/>
      <c r="K37" s="152"/>
      <c r="M37" s="282" t="s">
        <v>327</v>
      </c>
      <c r="N37" s="283" t="e">
        <f ca="1">+IF($M$35="No",SolarThermal!M28,SolarThermal!M29)</f>
        <v>#N/A</v>
      </c>
      <c r="P37" s="152"/>
      <c r="Q37" s="32"/>
      <c r="R37" s="32"/>
      <c r="S37" s="32"/>
      <c r="T37" s="32"/>
      <c r="U37" s="32"/>
      <c r="V37" s="151"/>
      <c r="W37" s="152"/>
      <c r="X37" s="32"/>
      <c r="Y37" s="32"/>
      <c r="Z37" s="32"/>
      <c r="AA37" s="32"/>
      <c r="AB37" s="32"/>
      <c r="AC37" s="151"/>
      <c r="AD37" s="149"/>
      <c r="AN37" s="32"/>
      <c r="AO37" s="32"/>
    </row>
    <row r="38" spans="3:41" ht="15" customHeight="1" x14ac:dyDescent="0.2">
      <c r="C38" s="451"/>
      <c r="D38" s="451"/>
      <c r="E38" s="451"/>
      <c r="F38" s="451"/>
      <c r="G38" s="451"/>
      <c r="H38" s="451"/>
      <c r="I38" s="451"/>
      <c r="J38" s="286"/>
      <c r="K38" s="152"/>
      <c r="M38" s="282" t="s">
        <v>328</v>
      </c>
      <c r="N38" s="283" t="e">
        <f ca="1">+IF($M$35="No",SolarThermal!M30,SolarThermal!M31)</f>
        <v>#N/A</v>
      </c>
      <c r="P38" s="152"/>
      <c r="Q38" s="32"/>
      <c r="R38" s="32"/>
      <c r="S38" s="32"/>
      <c r="T38" s="32"/>
      <c r="U38" s="32"/>
      <c r="V38" s="151"/>
      <c r="W38" s="152"/>
      <c r="X38" s="32"/>
      <c r="Y38" s="32"/>
      <c r="Z38" s="32"/>
      <c r="AA38" s="32"/>
      <c r="AB38" s="32"/>
      <c r="AC38" s="151"/>
      <c r="AD38" s="149"/>
      <c r="AN38" s="32"/>
      <c r="AO38" s="32"/>
    </row>
    <row r="39" spans="3:41" ht="15" customHeight="1" x14ac:dyDescent="0.2">
      <c r="C39" s="451"/>
      <c r="D39" s="451"/>
      <c r="E39" s="451"/>
      <c r="F39" s="451"/>
      <c r="G39" s="451"/>
      <c r="H39" s="451"/>
      <c r="I39" s="451"/>
      <c r="J39" s="286"/>
      <c r="K39" s="152"/>
      <c r="M39" s="282" t="s">
        <v>73</v>
      </c>
      <c r="N39" s="283" t="e">
        <f ca="1">+M32</f>
        <v>#N/A</v>
      </c>
      <c r="P39" s="152"/>
      <c r="Q39" s="32"/>
      <c r="R39" s="32"/>
      <c r="S39" s="32"/>
      <c r="T39" s="32"/>
      <c r="U39" s="32"/>
      <c r="V39" s="151"/>
      <c r="W39" s="152"/>
      <c r="X39" s="32"/>
      <c r="Y39" s="32"/>
      <c r="Z39" s="32"/>
      <c r="AA39" s="32"/>
      <c r="AB39" s="32"/>
      <c r="AC39" s="151"/>
      <c r="AD39" s="149"/>
      <c r="AN39" s="32"/>
      <c r="AO39" s="32"/>
    </row>
    <row r="40" spans="3:41" ht="15" customHeight="1" x14ac:dyDescent="0.2">
      <c r="C40" s="451"/>
      <c r="D40" s="451"/>
      <c r="E40" s="451"/>
      <c r="F40" s="451"/>
      <c r="G40" s="451"/>
      <c r="H40" s="451"/>
      <c r="I40" s="451"/>
      <c r="J40" s="286"/>
      <c r="K40" s="152"/>
      <c r="L40" s="32"/>
      <c r="M40" s="32"/>
      <c r="N40" s="32"/>
      <c r="O40" s="151"/>
      <c r="P40" s="152"/>
      <c r="Q40" s="32"/>
      <c r="R40" s="32"/>
      <c r="S40" s="32"/>
      <c r="T40" s="32"/>
      <c r="U40" s="32"/>
      <c r="V40" s="151"/>
      <c r="W40" s="152"/>
      <c r="X40" s="32"/>
      <c r="Y40" s="32"/>
      <c r="Z40" s="32"/>
      <c r="AA40" s="32"/>
      <c r="AB40" s="32"/>
      <c r="AC40" s="151"/>
      <c r="AD40" s="149"/>
      <c r="AN40" s="32"/>
      <c r="AO40" s="32"/>
    </row>
    <row r="41" spans="3:41" ht="15" customHeight="1" x14ac:dyDescent="0.2">
      <c r="C41" s="451"/>
      <c r="D41" s="451"/>
      <c r="E41" s="451"/>
      <c r="F41" s="451"/>
      <c r="G41" s="451"/>
      <c r="H41" s="451"/>
      <c r="I41" s="451"/>
      <c r="J41" s="286"/>
      <c r="K41" s="152"/>
      <c r="L41" s="32"/>
      <c r="M41" s="32"/>
      <c r="N41" s="32"/>
      <c r="O41" s="151"/>
      <c r="P41" s="152"/>
      <c r="Q41" s="32"/>
      <c r="R41" s="32"/>
      <c r="S41" s="32"/>
      <c r="T41" s="32"/>
      <c r="U41" s="32"/>
      <c r="V41" s="151"/>
      <c r="W41" s="152"/>
      <c r="X41" s="32"/>
      <c r="Y41" s="32"/>
      <c r="Z41" s="32"/>
      <c r="AA41" s="32"/>
      <c r="AB41" s="32"/>
      <c r="AC41" s="151"/>
      <c r="AD41" s="149"/>
      <c r="AN41" s="32"/>
      <c r="AO41" s="32"/>
    </row>
    <row r="42" spans="3:41" ht="15" customHeight="1" x14ac:dyDescent="0.2">
      <c r="C42" s="451"/>
      <c r="D42" s="451"/>
      <c r="E42" s="451"/>
      <c r="F42" s="451"/>
      <c r="G42" s="451"/>
      <c r="H42" s="451"/>
      <c r="I42" s="451"/>
      <c r="J42" s="286"/>
      <c r="K42" s="152"/>
      <c r="L42" s="32"/>
      <c r="M42" s="32"/>
      <c r="N42" s="32"/>
      <c r="O42" s="151"/>
      <c r="P42" s="152"/>
      <c r="Q42" s="32"/>
      <c r="R42" s="32"/>
      <c r="S42" s="32"/>
      <c r="T42" s="32"/>
      <c r="U42" s="32"/>
      <c r="V42" s="151"/>
      <c r="W42" s="152"/>
      <c r="X42" s="32"/>
      <c r="Y42" s="32"/>
      <c r="Z42" s="32"/>
      <c r="AA42" s="32"/>
      <c r="AB42" s="32"/>
      <c r="AC42" s="151"/>
      <c r="AD42" s="149"/>
      <c r="AN42" s="32"/>
      <c r="AO42" s="32"/>
    </row>
    <row r="43" spans="3:41" ht="15.75" customHeight="1" x14ac:dyDescent="0.2">
      <c r="C43" s="451"/>
      <c r="D43" s="451"/>
      <c r="E43" s="451"/>
      <c r="F43" s="451"/>
      <c r="G43" s="451"/>
      <c r="H43" s="451"/>
      <c r="I43" s="451"/>
      <c r="J43" s="286"/>
      <c r="K43" s="152"/>
      <c r="L43" s="32"/>
      <c r="M43" s="32"/>
      <c r="N43" s="32"/>
      <c r="O43" s="151"/>
      <c r="P43" s="152"/>
      <c r="Q43" s="32"/>
      <c r="R43" s="32"/>
      <c r="S43" s="32"/>
      <c r="T43" s="32"/>
      <c r="U43" s="32"/>
      <c r="V43" s="151"/>
      <c r="W43" s="152"/>
      <c r="X43" s="32"/>
      <c r="Y43" s="32"/>
      <c r="Z43" s="32"/>
      <c r="AA43" s="32"/>
      <c r="AB43" s="32"/>
      <c r="AC43" s="151"/>
      <c r="AD43" s="149"/>
    </row>
    <row r="44" spans="3:41" ht="15" customHeight="1" x14ac:dyDescent="0.2">
      <c r="C44" s="451"/>
      <c r="D44" s="451"/>
      <c r="E44" s="451"/>
      <c r="F44" s="451"/>
      <c r="G44" s="451"/>
      <c r="H44" s="451"/>
      <c r="I44" s="451"/>
      <c r="J44" s="286"/>
      <c r="K44" s="152"/>
      <c r="L44" s="32"/>
      <c r="M44" s="32"/>
      <c r="N44" s="32"/>
      <c r="O44" s="151"/>
      <c r="P44" s="152"/>
      <c r="Q44" s="32"/>
      <c r="R44" s="32"/>
      <c r="S44" s="32"/>
      <c r="T44" s="32"/>
      <c r="U44" s="32"/>
      <c r="V44" s="151"/>
      <c r="W44" s="152"/>
      <c r="X44" s="32"/>
      <c r="Y44" s="32"/>
      <c r="Z44" s="32"/>
      <c r="AA44" s="32"/>
      <c r="AB44" s="32"/>
      <c r="AC44" s="151"/>
      <c r="AD44" s="149"/>
    </row>
    <row r="45" spans="3:41" ht="15" customHeight="1" x14ac:dyDescent="0.2">
      <c r="C45" s="451"/>
      <c r="D45" s="451"/>
      <c r="E45" s="451"/>
      <c r="F45" s="451"/>
      <c r="G45" s="451"/>
      <c r="H45" s="451"/>
      <c r="I45" s="451"/>
      <c r="J45" s="286"/>
      <c r="K45" s="152"/>
      <c r="L45" s="32"/>
      <c r="M45" s="32"/>
      <c r="N45" s="32"/>
      <c r="O45" s="151"/>
      <c r="P45" s="152"/>
      <c r="Q45" s="32"/>
      <c r="R45" s="32"/>
      <c r="S45" s="32"/>
      <c r="T45" s="32"/>
      <c r="U45" s="32"/>
      <c r="V45" s="151"/>
      <c r="W45" s="152"/>
      <c r="X45" s="32"/>
      <c r="Y45" s="32"/>
      <c r="Z45" s="32"/>
      <c r="AA45" s="32"/>
      <c r="AB45" s="32"/>
      <c r="AC45" s="151"/>
      <c r="AD45" s="149"/>
    </row>
    <row r="46" spans="3:41" ht="15" customHeight="1" x14ac:dyDescent="0.2">
      <c r="C46" s="451"/>
      <c r="D46" s="451"/>
      <c r="E46" s="451"/>
      <c r="F46" s="451"/>
      <c r="G46" s="451"/>
      <c r="H46" s="451"/>
      <c r="I46" s="451"/>
      <c r="J46" s="286"/>
      <c r="K46" s="152"/>
      <c r="L46" s="32"/>
      <c r="M46" s="32"/>
      <c r="N46" s="32"/>
      <c r="O46" s="151"/>
      <c r="P46" s="152"/>
      <c r="Q46" s="32"/>
      <c r="R46" s="32"/>
      <c r="S46" s="32"/>
      <c r="T46" s="32"/>
      <c r="U46" s="32"/>
      <c r="V46" s="151"/>
      <c r="W46" s="152"/>
      <c r="X46" s="32"/>
      <c r="Y46" s="32"/>
      <c r="Z46" s="32"/>
      <c r="AA46" s="32"/>
      <c r="AB46" s="32"/>
      <c r="AC46" s="151"/>
      <c r="AD46" s="149"/>
    </row>
    <row r="47" spans="3:41" ht="15" customHeight="1" x14ac:dyDescent="0.2">
      <c r="C47" s="451"/>
      <c r="D47" s="451"/>
      <c r="E47" s="451"/>
      <c r="F47" s="451"/>
      <c r="G47" s="451"/>
      <c r="H47" s="451"/>
      <c r="I47" s="451"/>
      <c r="J47" s="286"/>
      <c r="K47" s="152"/>
      <c r="L47" s="32"/>
      <c r="M47" s="32"/>
      <c r="N47" s="32"/>
      <c r="O47" s="151"/>
      <c r="P47" s="152"/>
      <c r="Q47" s="32"/>
      <c r="R47" s="32"/>
      <c r="S47" s="32"/>
      <c r="T47" s="32"/>
      <c r="U47" s="32"/>
      <c r="V47" s="151"/>
      <c r="W47" s="152"/>
      <c r="X47" s="32"/>
      <c r="Y47" s="32"/>
      <c r="Z47" s="32"/>
      <c r="AA47" s="32"/>
      <c r="AB47" s="32"/>
      <c r="AC47" s="151"/>
      <c r="AD47" s="149"/>
    </row>
    <row r="48" spans="3:41" ht="15" customHeight="1" x14ac:dyDescent="0.2">
      <c r="C48" s="451"/>
      <c r="D48" s="451"/>
      <c r="E48" s="451"/>
      <c r="F48" s="451"/>
      <c r="G48" s="451"/>
      <c r="H48" s="451"/>
      <c r="I48" s="451"/>
      <c r="J48" s="286"/>
      <c r="K48" s="152"/>
      <c r="L48" s="32"/>
      <c r="M48" s="32"/>
      <c r="N48" s="32"/>
      <c r="O48" s="151"/>
      <c r="P48" s="152"/>
      <c r="Q48" s="32"/>
      <c r="R48" s="32"/>
      <c r="S48" s="32"/>
      <c r="T48" s="32"/>
      <c r="U48" s="32"/>
      <c r="V48" s="151"/>
      <c r="W48" s="152"/>
      <c r="X48" s="32"/>
      <c r="Y48" s="32"/>
      <c r="Z48" s="32"/>
      <c r="AA48" s="32"/>
      <c r="AB48" s="32"/>
      <c r="AC48" s="151"/>
      <c r="AD48" s="149"/>
    </row>
    <row r="49" spans="1:57" ht="15" customHeight="1" x14ac:dyDescent="0.2">
      <c r="C49" s="451"/>
      <c r="D49" s="451"/>
      <c r="E49" s="451"/>
      <c r="F49" s="451"/>
      <c r="G49" s="451"/>
      <c r="H49" s="451"/>
      <c r="I49" s="451"/>
      <c r="J49" s="286"/>
      <c r="K49" s="152"/>
      <c r="L49" s="32"/>
      <c r="M49" s="32"/>
      <c r="N49" s="32"/>
      <c r="O49" s="151"/>
      <c r="P49" s="152"/>
      <c r="Q49" s="32"/>
      <c r="R49" s="32"/>
      <c r="S49" s="32"/>
      <c r="T49" s="32"/>
      <c r="U49" s="32"/>
      <c r="V49" s="151"/>
      <c r="W49" s="152"/>
      <c r="X49" s="32"/>
      <c r="Y49" s="32"/>
      <c r="Z49" s="32"/>
      <c r="AA49" s="32"/>
      <c r="AB49" s="32"/>
      <c r="AC49" s="151"/>
      <c r="AD49" s="149"/>
    </row>
    <row r="50" spans="1:57" ht="15" customHeight="1" thickBot="1" x14ac:dyDescent="0.25">
      <c r="C50" s="452"/>
      <c r="D50" s="452"/>
      <c r="E50" s="452"/>
      <c r="F50" s="452"/>
      <c r="G50" s="452"/>
      <c r="H50" s="452"/>
      <c r="I50" s="452"/>
      <c r="J50" s="286"/>
      <c r="K50" s="152"/>
      <c r="L50" s="32"/>
      <c r="M50" s="32"/>
      <c r="N50" s="32"/>
      <c r="O50" s="151"/>
      <c r="P50" s="152"/>
      <c r="Q50" s="32"/>
      <c r="R50" s="32"/>
      <c r="S50" s="32"/>
      <c r="T50" s="32"/>
      <c r="U50" s="32"/>
      <c r="V50" s="151"/>
      <c r="W50" s="152"/>
      <c r="X50" s="32"/>
      <c r="Y50" s="32"/>
      <c r="Z50" s="32"/>
      <c r="AA50" s="32"/>
      <c r="AB50" s="32"/>
      <c r="AC50" s="151"/>
      <c r="AD50" s="149"/>
    </row>
    <row r="51" spans="1:57" ht="15" customHeight="1" x14ac:dyDescent="0.2">
      <c r="C51" s="448"/>
      <c r="D51" s="449"/>
      <c r="E51" s="449"/>
      <c r="F51" s="449"/>
      <c r="G51" s="449"/>
      <c r="H51" s="449"/>
      <c r="I51" s="449"/>
      <c r="J51" s="286"/>
      <c r="K51" s="152"/>
      <c r="L51" s="32"/>
      <c r="M51" s="32"/>
      <c r="N51" s="32"/>
      <c r="O51" s="151"/>
      <c r="P51" s="152"/>
      <c r="Q51" s="32"/>
      <c r="R51" s="32"/>
      <c r="S51" s="32"/>
      <c r="T51" s="32"/>
      <c r="U51" s="32"/>
      <c r="V51" s="151"/>
      <c r="W51" s="152"/>
      <c r="X51" s="32"/>
      <c r="Y51" s="32"/>
      <c r="Z51" s="32"/>
      <c r="AA51" s="32"/>
      <c r="AB51" s="32"/>
      <c r="AC51" s="151"/>
      <c r="AD51" s="149"/>
    </row>
    <row r="52" spans="1:57" ht="15" customHeight="1" thickBot="1" x14ac:dyDescent="0.25">
      <c r="C52" s="450"/>
      <c r="D52" s="451"/>
      <c r="E52" s="451"/>
      <c r="F52" s="451"/>
      <c r="G52" s="451"/>
      <c r="H52" s="451"/>
      <c r="I52" s="451"/>
      <c r="J52" s="286"/>
      <c r="K52" s="284"/>
      <c r="L52" s="219"/>
      <c r="M52" s="219"/>
      <c r="N52" s="219"/>
      <c r="O52" s="220"/>
      <c r="P52" s="284"/>
      <c r="Q52" s="219"/>
      <c r="R52" s="219"/>
      <c r="S52" s="219"/>
      <c r="T52" s="219"/>
      <c r="U52" s="219"/>
      <c r="V52" s="220"/>
      <c r="W52" s="284"/>
      <c r="X52" s="219"/>
      <c r="Y52" s="219"/>
      <c r="Z52" s="219"/>
      <c r="AA52" s="219"/>
      <c r="AB52" s="219"/>
      <c r="AC52" s="220"/>
      <c r="AD52" s="149"/>
    </row>
    <row r="53" spans="1:57" ht="15" customHeight="1" thickBot="1" x14ac:dyDescent="0.25">
      <c r="C53" s="451"/>
      <c r="D53" s="451"/>
      <c r="E53" s="451"/>
      <c r="F53" s="451"/>
      <c r="G53" s="451"/>
      <c r="H53" s="451"/>
      <c r="I53" s="451"/>
      <c r="J53" s="28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50"/>
    </row>
    <row r="56" spans="1:57" s="144" customFormat="1" ht="24.75" hidden="1" customHeight="1" x14ac:dyDescent="0.2">
      <c r="L56" s="145" t="s">
        <v>189</v>
      </c>
    </row>
    <row r="57" spans="1:57" s="144" customFormat="1" ht="15.75" hidden="1" x14ac:dyDescent="0.2">
      <c r="A57" s="145"/>
    </row>
    <row r="58" spans="1:57" s="272" customFormat="1" ht="15.75" hidden="1" x14ac:dyDescent="0.2">
      <c r="A58" s="271"/>
    </row>
    <row r="59" spans="1:57" ht="25.5" hidden="1" x14ac:dyDescent="0.2">
      <c r="F59" s="273" t="s">
        <v>331</v>
      </c>
      <c r="G59" s="48"/>
      <c r="H59" s="48"/>
      <c r="I59" s="48"/>
      <c r="J59" s="48"/>
      <c r="K59" s="48"/>
      <c r="L59" s="154" t="s">
        <v>108</v>
      </c>
      <c r="M59" s="155" t="s">
        <v>169</v>
      </c>
      <c r="N59" s="156" t="s">
        <v>7</v>
      </c>
      <c r="P59" s="10"/>
    </row>
    <row r="60" spans="1:57" ht="16.5" hidden="1" customHeight="1" x14ac:dyDescent="0.2"/>
    <row r="61" spans="1:57" s="15" customFormat="1" hidden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M61" s="15" t="s">
        <v>1</v>
      </c>
      <c r="N61" s="15" t="s">
        <v>2</v>
      </c>
      <c r="O61" s="17" t="s">
        <v>3</v>
      </c>
      <c r="P61" s="17"/>
      <c r="Q61" s="15">
        <v>0</v>
      </c>
      <c r="R61" s="18">
        <v>1</v>
      </c>
      <c r="S61" s="18">
        <v>2</v>
      </c>
      <c r="T61" s="18">
        <v>3</v>
      </c>
      <c r="U61" s="18">
        <v>4</v>
      </c>
      <c r="V61" s="18">
        <v>5</v>
      </c>
      <c r="W61" s="18">
        <v>6</v>
      </c>
      <c r="X61" s="18">
        <v>7</v>
      </c>
      <c r="Y61" s="18">
        <v>8</v>
      </c>
      <c r="Z61" s="18">
        <v>9</v>
      </c>
      <c r="AA61" s="18">
        <v>10</v>
      </c>
      <c r="AB61" s="18">
        <v>11</v>
      </c>
      <c r="AC61" s="18">
        <v>12</v>
      </c>
      <c r="AD61" s="18">
        <v>13</v>
      </c>
      <c r="AE61" s="18">
        <v>14</v>
      </c>
      <c r="AF61" s="18">
        <v>15</v>
      </c>
      <c r="AG61" s="18">
        <v>16</v>
      </c>
      <c r="AH61" s="18">
        <v>17</v>
      </c>
      <c r="AI61" s="18">
        <v>18</v>
      </c>
      <c r="AJ61" s="18">
        <v>19</v>
      </c>
      <c r="AK61" s="18">
        <v>20</v>
      </c>
      <c r="AL61" s="18">
        <v>21</v>
      </c>
      <c r="AM61" s="18">
        <v>22</v>
      </c>
      <c r="AN61" s="18">
        <v>23</v>
      </c>
      <c r="AO61" s="18">
        <v>24</v>
      </c>
      <c r="AP61" s="18">
        <v>25</v>
      </c>
      <c r="AQ61" s="18">
        <v>26</v>
      </c>
      <c r="AR61" s="18">
        <f>+AQ61+1</f>
        <v>27</v>
      </c>
      <c r="AS61" s="18">
        <f t="shared" ref="AS61:BE61" si="0">+AR61+1</f>
        <v>28</v>
      </c>
      <c r="AT61" s="18">
        <f t="shared" si="0"/>
        <v>29</v>
      </c>
      <c r="AU61" s="18">
        <f t="shared" si="0"/>
        <v>30</v>
      </c>
      <c r="AV61" s="18">
        <f t="shared" si="0"/>
        <v>31</v>
      </c>
      <c r="AW61" s="18">
        <f t="shared" si="0"/>
        <v>32</v>
      </c>
      <c r="AX61" s="18">
        <f>+AW61+1</f>
        <v>33</v>
      </c>
      <c r="AY61" s="18">
        <f t="shared" si="0"/>
        <v>34</v>
      </c>
      <c r="AZ61" s="18">
        <f t="shared" si="0"/>
        <v>35</v>
      </c>
      <c r="BA61" s="18">
        <f t="shared" si="0"/>
        <v>36</v>
      </c>
      <c r="BB61" s="18">
        <f t="shared" si="0"/>
        <v>37</v>
      </c>
      <c r="BC61" s="18">
        <f t="shared" si="0"/>
        <v>38</v>
      </c>
      <c r="BD61" s="18">
        <f t="shared" si="0"/>
        <v>39</v>
      </c>
      <c r="BE61" s="18">
        <f t="shared" si="0"/>
        <v>40</v>
      </c>
    </row>
    <row r="62" spans="1:57" s="1" customFormat="1" hidden="1" outlineLevel="1" x14ac:dyDescent="0.2">
      <c r="A62" s="3" t="s">
        <v>85</v>
      </c>
      <c r="C62" s="3"/>
    </row>
    <row r="63" spans="1:57" s="13" customFormat="1" ht="14.25" hidden="1" customHeight="1" outlineLevel="1" thickBot="1" x14ac:dyDescent="0.3">
      <c r="M63" s="20"/>
      <c r="N63" s="20"/>
      <c r="O63" s="66"/>
      <c r="R63" s="67"/>
      <c r="S63" s="21"/>
    </row>
    <row r="64" spans="1:57" s="24" customFormat="1" ht="14.25" hidden="1" customHeight="1" outlineLevel="1" thickTop="1" thickBot="1" x14ac:dyDescent="0.3">
      <c r="B64" s="24" t="s">
        <v>46</v>
      </c>
      <c r="M64" s="25"/>
      <c r="N64" s="25"/>
      <c r="O64" s="50"/>
      <c r="R64" s="51"/>
      <c r="S64" s="26"/>
    </row>
    <row r="65" spans="2:60" s="10" customFormat="1" ht="14.25" hidden="1" customHeight="1" outlineLevel="1" thickTop="1" x14ac:dyDescent="0.25">
      <c r="B65" s="27"/>
      <c r="C65" s="10" t="s">
        <v>11</v>
      </c>
      <c r="M65" s="29" t="s">
        <v>7</v>
      </c>
      <c r="N65" s="29" t="s">
        <v>8</v>
      </c>
      <c r="O65" s="133" t="e">
        <f>+VLOOKUP($N$14,Loc_Dep_Param,Constant_input!D6,0)</f>
        <v>#N/A</v>
      </c>
      <c r="S65" s="46"/>
    </row>
    <row r="66" spans="2:60" s="10" customFormat="1" ht="14.25" hidden="1" customHeight="1" outlineLevel="1" x14ac:dyDescent="0.2">
      <c r="B66" s="27"/>
      <c r="C66" s="47" t="s">
        <v>27</v>
      </c>
      <c r="D66" s="47"/>
      <c r="F66" s="47"/>
      <c r="G66" s="47"/>
      <c r="H66" s="7"/>
      <c r="I66" s="7"/>
      <c r="J66" s="7"/>
      <c r="K66" s="7"/>
      <c r="M66" s="29" t="s">
        <v>7</v>
      </c>
      <c r="N66" s="8" t="s">
        <v>8</v>
      </c>
      <c r="O66" s="133">
        <f>+IF(UserType="Person",VLOOKUP($N$14,Loc_Dep_Param,Constant_input!E6,0),0)</f>
        <v>0</v>
      </c>
      <c r="P66" s="19"/>
      <c r="S66" s="46"/>
    </row>
    <row r="67" spans="2:60" s="10" customFormat="1" ht="14.25" hidden="1" customHeight="1" outlineLevel="1" x14ac:dyDescent="0.2">
      <c r="B67" s="27"/>
      <c r="C67" s="47" t="s">
        <v>166</v>
      </c>
      <c r="D67" s="47"/>
      <c r="F67" s="47"/>
      <c r="G67" s="47"/>
      <c r="H67" s="7"/>
      <c r="I67" s="7"/>
      <c r="J67" s="7"/>
      <c r="K67" s="7"/>
      <c r="M67" s="29" t="s">
        <v>7</v>
      </c>
      <c r="N67" s="8" t="s">
        <v>8</v>
      </c>
      <c r="O67" s="133">
        <f>+IF(UserType="Corporation",AQ15,0)</f>
        <v>0</v>
      </c>
      <c r="P67" s="19"/>
      <c r="S67" s="46"/>
    </row>
    <row r="68" spans="2:60" s="10" customFormat="1" ht="14.25" hidden="1" customHeight="1" outlineLevel="1" x14ac:dyDescent="0.2">
      <c r="B68" s="27"/>
      <c r="C68" s="47" t="s">
        <v>165</v>
      </c>
      <c r="D68" s="47"/>
      <c r="F68" s="47"/>
      <c r="G68" s="47"/>
      <c r="H68" s="7"/>
      <c r="I68" s="7"/>
      <c r="J68" s="7"/>
      <c r="K68" s="7"/>
      <c r="M68" s="29" t="s">
        <v>7</v>
      </c>
      <c r="N68" s="8" t="s">
        <v>8</v>
      </c>
      <c r="O68" s="133">
        <f>+IF(UserType="Corporation",AQ16,0)</f>
        <v>0</v>
      </c>
      <c r="P68" s="19"/>
      <c r="S68" s="46"/>
    </row>
    <row r="69" spans="2:60" s="10" customFormat="1" ht="14.25" hidden="1" customHeight="1" outlineLevel="1" x14ac:dyDescent="0.2">
      <c r="B69" s="27"/>
      <c r="C69" s="47" t="s">
        <v>110</v>
      </c>
      <c r="D69" s="47"/>
      <c r="F69" s="47"/>
      <c r="G69" s="47"/>
      <c r="H69" s="7"/>
      <c r="I69" s="7"/>
      <c r="J69" s="7"/>
      <c r="K69" s="7"/>
      <c r="M69" s="29" t="s">
        <v>7</v>
      </c>
      <c r="N69" s="8" t="s">
        <v>8</v>
      </c>
      <c r="O69" s="133">
        <f>+IF(UserType="Corporation",AQ17,0)</f>
        <v>0</v>
      </c>
      <c r="P69" s="19"/>
      <c r="S69" s="46"/>
    </row>
    <row r="70" spans="2:60" s="10" customFormat="1" ht="14.25" hidden="1" customHeight="1" outlineLevel="1" x14ac:dyDescent="0.2">
      <c r="B70" s="27"/>
      <c r="C70" s="47" t="s">
        <v>86</v>
      </c>
      <c r="D70" s="47"/>
      <c r="F70" s="47"/>
      <c r="G70" s="47"/>
      <c r="H70" s="7"/>
      <c r="I70" s="7"/>
      <c r="J70" s="7"/>
      <c r="K70" s="7"/>
      <c r="M70" s="29" t="s">
        <v>7</v>
      </c>
      <c r="N70" s="8" t="s">
        <v>28</v>
      </c>
      <c r="O70" s="159">
        <f>+IF(UserType="Corporation",AQ18,0)</f>
        <v>0</v>
      </c>
      <c r="P70" s="19"/>
      <c r="S70" s="46"/>
    </row>
    <row r="71" spans="2:60" s="10" customFormat="1" ht="14.25" hidden="1" customHeight="1" outlineLevel="1" x14ac:dyDescent="0.25">
      <c r="B71" s="27"/>
      <c r="C71" s="10" t="s">
        <v>111</v>
      </c>
      <c r="M71" s="29" t="s">
        <v>5</v>
      </c>
      <c r="N71" s="29" t="s">
        <v>8</v>
      </c>
      <c r="O71" s="90">
        <f>+(1-DebtFract)*ReqReturn+(DebtFract*LoanIR)*(1-TR)</f>
        <v>0</v>
      </c>
      <c r="S71" s="46"/>
    </row>
    <row r="72" spans="2:60" s="10" customFormat="1" ht="14.25" hidden="1" customHeight="1" outlineLevel="1" x14ac:dyDescent="0.25">
      <c r="B72" s="27"/>
      <c r="C72" s="10" t="s">
        <v>163</v>
      </c>
      <c r="M72" s="29" t="s">
        <v>7</v>
      </c>
      <c r="N72" s="29" t="s">
        <v>28</v>
      </c>
      <c r="O72" s="132">
        <f>+$AQ$12</f>
        <v>25</v>
      </c>
      <c r="S72" s="46"/>
    </row>
    <row r="73" spans="2:60" s="10" customFormat="1" ht="14.25" hidden="1" customHeight="1" outlineLevel="1" x14ac:dyDescent="0.25">
      <c r="B73" s="27"/>
      <c r="C73" s="10" t="s">
        <v>309</v>
      </c>
      <c r="M73" s="29" t="s">
        <v>7</v>
      </c>
      <c r="N73" s="29" t="s">
        <v>28</v>
      </c>
      <c r="O73" s="132">
        <f>+IF(AQ13&gt;AQ12,AQ12,AQ13)</f>
        <v>25</v>
      </c>
      <c r="S73" s="46"/>
    </row>
    <row r="74" spans="2:60" s="10" customFormat="1" ht="14.25" hidden="1" customHeight="1" outlineLevel="1" thickBot="1" x14ac:dyDescent="0.25">
      <c r="B74" s="27"/>
      <c r="C74" s="47"/>
      <c r="D74" s="47"/>
      <c r="F74" s="47"/>
      <c r="G74" s="47"/>
      <c r="H74" s="7"/>
      <c r="I74" s="7"/>
      <c r="J74" s="7"/>
      <c r="K74" s="7"/>
      <c r="M74" s="29"/>
      <c r="N74" s="8"/>
      <c r="O74" s="19"/>
      <c r="P74" s="19"/>
      <c r="S74" s="46"/>
    </row>
    <row r="75" spans="2:60" s="24" customFormat="1" ht="14.25" hidden="1" customHeight="1" outlineLevel="1" thickTop="1" thickBot="1" x14ac:dyDescent="0.3">
      <c r="B75" s="24" t="s">
        <v>168</v>
      </c>
      <c r="M75" s="25"/>
      <c r="N75" s="25"/>
      <c r="O75" s="50"/>
      <c r="R75" s="51"/>
      <c r="S75" s="26"/>
    </row>
    <row r="76" spans="2:60" s="7" customFormat="1" ht="14.25" hidden="1" customHeight="1" outlineLevel="1" thickTop="1" x14ac:dyDescent="0.25">
      <c r="B76" s="27"/>
      <c r="C76" s="7" t="s">
        <v>43</v>
      </c>
      <c r="F76" s="28"/>
      <c r="G76" s="28"/>
      <c r="I76" s="28"/>
      <c r="M76" s="29" t="s">
        <v>5</v>
      </c>
      <c r="N76" s="8" t="s">
        <v>44</v>
      </c>
      <c r="O76" s="64"/>
      <c r="P76" s="65"/>
      <c r="Q76" s="13"/>
      <c r="R76" s="45">
        <f>+O77</f>
        <v>0</v>
      </c>
      <c r="S76" s="45">
        <f t="shared" ref="S76:BE76" si="1">+R76*(1+$O$78)</f>
        <v>0</v>
      </c>
      <c r="T76" s="45">
        <f t="shared" si="1"/>
        <v>0</v>
      </c>
      <c r="U76" s="45">
        <f t="shared" si="1"/>
        <v>0</v>
      </c>
      <c r="V76" s="45">
        <f t="shared" si="1"/>
        <v>0</v>
      </c>
      <c r="W76" s="45">
        <f t="shared" si="1"/>
        <v>0</v>
      </c>
      <c r="X76" s="45">
        <f t="shared" si="1"/>
        <v>0</v>
      </c>
      <c r="Y76" s="45">
        <f t="shared" si="1"/>
        <v>0</v>
      </c>
      <c r="Z76" s="45">
        <f t="shared" si="1"/>
        <v>0</v>
      </c>
      <c r="AA76" s="45">
        <f t="shared" si="1"/>
        <v>0</v>
      </c>
      <c r="AB76" s="45">
        <f t="shared" si="1"/>
        <v>0</v>
      </c>
      <c r="AC76" s="45">
        <f t="shared" si="1"/>
        <v>0</v>
      </c>
      <c r="AD76" s="45">
        <f t="shared" si="1"/>
        <v>0</v>
      </c>
      <c r="AE76" s="45">
        <f t="shared" si="1"/>
        <v>0</v>
      </c>
      <c r="AF76" s="45">
        <f t="shared" si="1"/>
        <v>0</v>
      </c>
      <c r="AG76" s="45">
        <f t="shared" si="1"/>
        <v>0</v>
      </c>
      <c r="AH76" s="45">
        <f t="shared" si="1"/>
        <v>0</v>
      </c>
      <c r="AI76" s="45">
        <f t="shared" si="1"/>
        <v>0</v>
      </c>
      <c r="AJ76" s="45">
        <f t="shared" si="1"/>
        <v>0</v>
      </c>
      <c r="AK76" s="45">
        <f t="shared" si="1"/>
        <v>0</v>
      </c>
      <c r="AL76" s="45">
        <f t="shared" si="1"/>
        <v>0</v>
      </c>
      <c r="AM76" s="45">
        <f t="shared" si="1"/>
        <v>0</v>
      </c>
      <c r="AN76" s="45">
        <f t="shared" si="1"/>
        <v>0</v>
      </c>
      <c r="AO76" s="45">
        <f t="shared" si="1"/>
        <v>0</v>
      </c>
      <c r="AP76" s="45">
        <f t="shared" si="1"/>
        <v>0</v>
      </c>
      <c r="AQ76" s="45">
        <f t="shared" si="1"/>
        <v>0</v>
      </c>
      <c r="AR76" s="45">
        <f t="shared" si="1"/>
        <v>0</v>
      </c>
      <c r="AS76" s="45">
        <f t="shared" si="1"/>
        <v>0</v>
      </c>
      <c r="AT76" s="45">
        <f t="shared" si="1"/>
        <v>0</v>
      </c>
      <c r="AU76" s="45">
        <f t="shared" si="1"/>
        <v>0</v>
      </c>
      <c r="AV76" s="45">
        <f t="shared" si="1"/>
        <v>0</v>
      </c>
      <c r="AW76" s="45">
        <f t="shared" si="1"/>
        <v>0</v>
      </c>
      <c r="AX76" s="45">
        <f>+AW76*(1+$O$78)</f>
        <v>0</v>
      </c>
      <c r="AY76" s="45">
        <f t="shared" si="1"/>
        <v>0</v>
      </c>
      <c r="AZ76" s="45">
        <f t="shared" si="1"/>
        <v>0</v>
      </c>
      <c r="BA76" s="45">
        <f t="shared" si="1"/>
        <v>0</v>
      </c>
      <c r="BB76" s="45">
        <f t="shared" si="1"/>
        <v>0</v>
      </c>
      <c r="BC76" s="45">
        <f t="shared" si="1"/>
        <v>0</v>
      </c>
      <c r="BD76" s="45">
        <f t="shared" si="1"/>
        <v>0</v>
      </c>
      <c r="BE76" s="45">
        <f t="shared" si="1"/>
        <v>0</v>
      </c>
      <c r="BF76" s="19"/>
      <c r="BG76" s="19"/>
      <c r="BH76" s="19"/>
    </row>
    <row r="77" spans="2:60" s="10" customFormat="1" ht="14.25" hidden="1" customHeight="1" outlineLevel="1" x14ac:dyDescent="0.2">
      <c r="B77" s="27"/>
      <c r="D77" s="47" t="s">
        <v>51</v>
      </c>
      <c r="F77" s="47"/>
      <c r="G77" s="47"/>
      <c r="H77" s="7"/>
      <c r="I77" s="7"/>
      <c r="J77" s="7"/>
      <c r="K77" s="7"/>
      <c r="M77" s="29" t="s">
        <v>7</v>
      </c>
      <c r="N77" s="8" t="s">
        <v>44</v>
      </c>
      <c r="O77" s="134">
        <f>+IF(T9="Electricity",T10,T18)</f>
        <v>0</v>
      </c>
      <c r="P77" s="19"/>
      <c r="S77" s="46"/>
    </row>
    <row r="78" spans="2:60" s="10" customFormat="1" ht="14.25" hidden="1" customHeight="1" outlineLevel="1" x14ac:dyDescent="0.2">
      <c r="B78" s="27"/>
      <c r="D78" s="47" t="s">
        <v>104</v>
      </c>
      <c r="F78" s="47"/>
      <c r="G78" s="47"/>
      <c r="H78" s="7"/>
      <c r="I78" s="7"/>
      <c r="J78" s="7"/>
      <c r="K78" s="7"/>
      <c r="M78" s="29" t="s">
        <v>7</v>
      </c>
      <c r="N78" s="8" t="s">
        <v>8</v>
      </c>
      <c r="O78" s="133">
        <f>+IF(T9="Electricity",T11,T19)</f>
        <v>0</v>
      </c>
      <c r="P78" s="19"/>
      <c r="S78" s="46"/>
    </row>
    <row r="79" spans="2:60" s="10" customFormat="1" ht="14.25" hidden="1" customHeight="1" outlineLevel="1" x14ac:dyDescent="0.2">
      <c r="B79" s="27"/>
      <c r="C79" s="47" t="s">
        <v>121</v>
      </c>
      <c r="F79" s="47"/>
      <c r="G79" s="47"/>
      <c r="H79" s="7"/>
      <c r="I79" s="7"/>
      <c r="J79" s="7"/>
      <c r="K79" s="7"/>
      <c r="M79" s="29" t="s">
        <v>7</v>
      </c>
      <c r="N79" s="8" t="s">
        <v>122</v>
      </c>
      <c r="O79" s="134" t="e">
        <f>+VLOOKUP($N$14,Loc_Dep_Param,Constant_input!H6,0)</f>
        <v>#N/A</v>
      </c>
      <c r="P79" s="19"/>
      <c r="S79" s="46"/>
    </row>
    <row r="80" spans="2:60" s="10" customFormat="1" ht="14.25" hidden="1" customHeight="1" outlineLevel="1" x14ac:dyDescent="0.2">
      <c r="B80" s="27"/>
      <c r="C80" s="47"/>
      <c r="F80" s="47"/>
      <c r="G80" s="47"/>
      <c r="H80" s="7"/>
      <c r="I80" s="7"/>
      <c r="J80" s="7"/>
      <c r="K80" s="7"/>
      <c r="M80" s="29"/>
      <c r="N80" s="8"/>
      <c r="O80" s="19"/>
      <c r="P80" s="19" t="s">
        <v>310</v>
      </c>
      <c r="S80" s="46"/>
    </row>
    <row r="81" spans="2:60" s="7" customFormat="1" ht="14.25" hidden="1" customHeight="1" outlineLevel="1" x14ac:dyDescent="0.25">
      <c r="B81" s="27"/>
      <c r="C81" s="7" t="s">
        <v>47</v>
      </c>
      <c r="F81" s="28"/>
      <c r="G81" s="28"/>
      <c r="I81" s="28"/>
      <c r="M81" s="29" t="s">
        <v>5</v>
      </c>
      <c r="N81" s="8" t="s">
        <v>49</v>
      </c>
      <c r="O81" s="64"/>
      <c r="P81" s="65"/>
      <c r="Q81" s="13"/>
      <c r="R81" s="45">
        <f>+O82</f>
        <v>0</v>
      </c>
      <c r="S81" s="45">
        <f t="shared" ref="S81:BE81" si="2">+R81*(1+$O$85)</f>
        <v>0</v>
      </c>
      <c r="T81" s="45">
        <f t="shared" si="2"/>
        <v>0</v>
      </c>
      <c r="U81" s="45">
        <f t="shared" si="2"/>
        <v>0</v>
      </c>
      <c r="V81" s="45">
        <f t="shared" si="2"/>
        <v>0</v>
      </c>
      <c r="W81" s="45">
        <f t="shared" si="2"/>
        <v>0</v>
      </c>
      <c r="X81" s="45">
        <f t="shared" si="2"/>
        <v>0</v>
      </c>
      <c r="Y81" s="45">
        <f t="shared" si="2"/>
        <v>0</v>
      </c>
      <c r="Z81" s="45">
        <f t="shared" si="2"/>
        <v>0</v>
      </c>
      <c r="AA81" s="45">
        <f t="shared" si="2"/>
        <v>0</v>
      </c>
      <c r="AB81" s="45">
        <f t="shared" si="2"/>
        <v>0</v>
      </c>
      <c r="AC81" s="45">
        <f t="shared" si="2"/>
        <v>0</v>
      </c>
      <c r="AD81" s="45">
        <f t="shared" si="2"/>
        <v>0</v>
      </c>
      <c r="AE81" s="45">
        <f t="shared" si="2"/>
        <v>0</v>
      </c>
      <c r="AF81" s="45">
        <f t="shared" si="2"/>
        <v>0</v>
      </c>
      <c r="AG81" s="45">
        <f t="shared" si="2"/>
        <v>0</v>
      </c>
      <c r="AH81" s="45">
        <f t="shared" si="2"/>
        <v>0</v>
      </c>
      <c r="AI81" s="45">
        <f t="shared" si="2"/>
        <v>0</v>
      </c>
      <c r="AJ81" s="45">
        <f t="shared" si="2"/>
        <v>0</v>
      </c>
      <c r="AK81" s="45">
        <f t="shared" si="2"/>
        <v>0</v>
      </c>
      <c r="AL81" s="45">
        <f t="shared" si="2"/>
        <v>0</v>
      </c>
      <c r="AM81" s="45">
        <f t="shared" si="2"/>
        <v>0</v>
      </c>
      <c r="AN81" s="45">
        <f t="shared" si="2"/>
        <v>0</v>
      </c>
      <c r="AO81" s="45">
        <f t="shared" si="2"/>
        <v>0</v>
      </c>
      <c r="AP81" s="45">
        <f t="shared" si="2"/>
        <v>0</v>
      </c>
      <c r="AQ81" s="45">
        <f t="shared" si="2"/>
        <v>0</v>
      </c>
      <c r="AR81" s="45">
        <f t="shared" si="2"/>
        <v>0</v>
      </c>
      <c r="AS81" s="45">
        <f t="shared" si="2"/>
        <v>0</v>
      </c>
      <c r="AT81" s="45">
        <f t="shared" si="2"/>
        <v>0</v>
      </c>
      <c r="AU81" s="45">
        <f t="shared" si="2"/>
        <v>0</v>
      </c>
      <c r="AV81" s="45">
        <f t="shared" si="2"/>
        <v>0</v>
      </c>
      <c r="AW81" s="45">
        <f t="shared" si="2"/>
        <v>0</v>
      </c>
      <c r="AX81" s="45">
        <f>+AW81*(1+$O$85)</f>
        <v>0</v>
      </c>
      <c r="AY81" s="45">
        <f t="shared" si="2"/>
        <v>0</v>
      </c>
      <c r="AZ81" s="45">
        <f t="shared" si="2"/>
        <v>0</v>
      </c>
      <c r="BA81" s="45">
        <f t="shared" si="2"/>
        <v>0</v>
      </c>
      <c r="BB81" s="45">
        <f t="shared" si="2"/>
        <v>0</v>
      </c>
      <c r="BC81" s="45">
        <f t="shared" si="2"/>
        <v>0</v>
      </c>
      <c r="BD81" s="45">
        <f t="shared" si="2"/>
        <v>0</v>
      </c>
      <c r="BE81" s="45">
        <f t="shared" si="2"/>
        <v>0</v>
      </c>
      <c r="BF81" s="19"/>
      <c r="BG81" s="19"/>
      <c r="BH81" s="19"/>
    </row>
    <row r="82" spans="2:60" s="10" customFormat="1" ht="14.25" hidden="1" customHeight="1" outlineLevel="1" x14ac:dyDescent="0.2">
      <c r="B82" s="27"/>
      <c r="D82" s="47" t="s">
        <v>52</v>
      </c>
      <c r="F82" s="47"/>
      <c r="G82" s="47"/>
      <c r="H82" s="7"/>
      <c r="I82" s="7"/>
      <c r="J82" s="7"/>
      <c r="K82" s="7"/>
      <c r="M82" s="29" t="s">
        <v>5</v>
      </c>
      <c r="N82" s="8" t="s">
        <v>49</v>
      </c>
      <c r="O82" s="72">
        <f>+O83/O84</f>
        <v>0</v>
      </c>
      <c r="P82" s="19"/>
      <c r="S82" s="46"/>
    </row>
    <row r="83" spans="2:60" s="10" customFormat="1" ht="14.25" hidden="1" customHeight="1" outlineLevel="1" x14ac:dyDescent="0.2">
      <c r="B83" s="27"/>
      <c r="E83" s="47" t="s">
        <v>47</v>
      </c>
      <c r="G83" s="47"/>
      <c r="H83" s="7"/>
      <c r="I83" s="7"/>
      <c r="J83" s="7"/>
      <c r="K83" s="7"/>
      <c r="M83" s="29" t="s">
        <v>7</v>
      </c>
      <c r="N83" s="8" t="s">
        <v>48</v>
      </c>
      <c r="O83" s="135">
        <f>+IF($T$9="Natural gas",$T$10,0)</f>
        <v>0</v>
      </c>
      <c r="P83" s="19"/>
      <c r="S83" s="46"/>
    </row>
    <row r="84" spans="2:60" s="10" customFormat="1" ht="14.25" hidden="1" customHeight="1" outlineLevel="1" x14ac:dyDescent="0.2">
      <c r="B84" s="27"/>
      <c r="E84" s="47" t="s">
        <v>50</v>
      </c>
      <c r="G84" s="47"/>
      <c r="H84" s="7"/>
      <c r="I84" s="7"/>
      <c r="J84" s="7"/>
      <c r="K84" s="7"/>
      <c r="M84" s="29" t="s">
        <v>7</v>
      </c>
      <c r="N84" s="8" t="s">
        <v>13</v>
      </c>
      <c r="O84" s="135">
        <f>+Constant_input!E21</f>
        <v>0.90149999999999997</v>
      </c>
      <c r="P84" s="19"/>
      <c r="Q84" s="10" t="s">
        <v>311</v>
      </c>
      <c r="S84" s="46"/>
    </row>
    <row r="85" spans="2:60" s="10" customFormat="1" ht="14.25" hidden="1" customHeight="1" outlineLevel="1" x14ac:dyDescent="0.2">
      <c r="B85" s="27"/>
      <c r="D85" s="47" t="s">
        <v>149</v>
      </c>
      <c r="F85" s="47"/>
      <c r="G85" s="47"/>
      <c r="H85" s="7"/>
      <c r="I85" s="7"/>
      <c r="J85" s="7"/>
      <c r="K85" s="7"/>
      <c r="M85" s="29" t="s">
        <v>7</v>
      </c>
      <c r="N85" s="8" t="s">
        <v>8</v>
      </c>
      <c r="O85" s="133">
        <f>+IF($T$9="Natural gas",$T$11,0)</f>
        <v>0</v>
      </c>
      <c r="P85" s="19"/>
      <c r="S85" s="46"/>
    </row>
    <row r="86" spans="2:60" s="10" customFormat="1" ht="14.25" hidden="1" customHeight="1" outlineLevel="1" x14ac:dyDescent="0.2">
      <c r="B86" s="27"/>
      <c r="C86" s="47" t="s">
        <v>124</v>
      </c>
      <c r="F86" s="47"/>
      <c r="G86" s="47"/>
      <c r="H86" s="7"/>
      <c r="I86" s="7"/>
      <c r="J86" s="7"/>
      <c r="K86" s="7"/>
      <c r="M86" s="29" t="s">
        <v>7</v>
      </c>
      <c r="N86" s="8" t="s">
        <v>122</v>
      </c>
      <c r="O86" s="135">
        <f>+Constant_input!E22</f>
        <v>0.20196</v>
      </c>
      <c r="P86" s="19"/>
      <c r="S86" s="46"/>
    </row>
    <row r="87" spans="2:60" s="10" customFormat="1" ht="14.25" hidden="1" customHeight="1" outlineLevel="1" x14ac:dyDescent="0.2">
      <c r="B87" s="27"/>
      <c r="C87" s="47"/>
      <c r="F87" s="47"/>
      <c r="G87" s="47"/>
      <c r="H87" s="7"/>
      <c r="I87" s="7"/>
      <c r="J87" s="7"/>
      <c r="K87" s="7"/>
      <c r="M87" s="29"/>
      <c r="N87" s="8"/>
      <c r="O87" s="99"/>
      <c r="P87" s="19"/>
      <c r="S87" s="46"/>
    </row>
    <row r="88" spans="2:60" s="10" customFormat="1" ht="14.25" hidden="1" customHeight="1" outlineLevel="1" x14ac:dyDescent="0.2">
      <c r="B88" s="27"/>
      <c r="C88" s="10" t="s">
        <v>76</v>
      </c>
      <c r="D88" s="47"/>
      <c r="F88" s="47"/>
      <c r="G88" s="47"/>
      <c r="H88" s="7"/>
      <c r="I88" s="7"/>
      <c r="J88" s="7"/>
      <c r="K88" s="7"/>
      <c r="M88" s="29" t="s">
        <v>5</v>
      </c>
      <c r="N88" s="8" t="s">
        <v>44</v>
      </c>
      <c r="O88" s="19"/>
      <c r="P88" s="19"/>
      <c r="R88" s="45">
        <f>+O89</f>
        <v>0</v>
      </c>
      <c r="S88" s="45">
        <f t="shared" ref="S88:BE88" si="3">+R88*(1+$O$92)</f>
        <v>0</v>
      </c>
      <c r="T88" s="45">
        <f t="shared" si="3"/>
        <v>0</v>
      </c>
      <c r="U88" s="45">
        <f t="shared" si="3"/>
        <v>0</v>
      </c>
      <c r="V88" s="45">
        <f t="shared" si="3"/>
        <v>0</v>
      </c>
      <c r="W88" s="45">
        <f t="shared" si="3"/>
        <v>0</v>
      </c>
      <c r="X88" s="45">
        <f t="shared" si="3"/>
        <v>0</v>
      </c>
      <c r="Y88" s="45">
        <f t="shared" si="3"/>
        <v>0</v>
      </c>
      <c r="Z88" s="45">
        <f t="shared" si="3"/>
        <v>0</v>
      </c>
      <c r="AA88" s="45">
        <f t="shared" si="3"/>
        <v>0</v>
      </c>
      <c r="AB88" s="45">
        <f t="shared" si="3"/>
        <v>0</v>
      </c>
      <c r="AC88" s="45">
        <f t="shared" si="3"/>
        <v>0</v>
      </c>
      <c r="AD88" s="45">
        <f t="shared" si="3"/>
        <v>0</v>
      </c>
      <c r="AE88" s="45">
        <f t="shared" si="3"/>
        <v>0</v>
      </c>
      <c r="AF88" s="45">
        <f t="shared" si="3"/>
        <v>0</v>
      </c>
      <c r="AG88" s="45">
        <f t="shared" si="3"/>
        <v>0</v>
      </c>
      <c r="AH88" s="45">
        <f t="shared" si="3"/>
        <v>0</v>
      </c>
      <c r="AI88" s="45">
        <f t="shared" si="3"/>
        <v>0</v>
      </c>
      <c r="AJ88" s="45">
        <f t="shared" si="3"/>
        <v>0</v>
      </c>
      <c r="AK88" s="45">
        <f t="shared" si="3"/>
        <v>0</v>
      </c>
      <c r="AL88" s="45">
        <f t="shared" si="3"/>
        <v>0</v>
      </c>
      <c r="AM88" s="45">
        <f t="shared" si="3"/>
        <v>0</v>
      </c>
      <c r="AN88" s="45">
        <f t="shared" si="3"/>
        <v>0</v>
      </c>
      <c r="AO88" s="45">
        <f t="shared" si="3"/>
        <v>0</v>
      </c>
      <c r="AP88" s="45">
        <f t="shared" si="3"/>
        <v>0</v>
      </c>
      <c r="AQ88" s="45">
        <f t="shared" si="3"/>
        <v>0</v>
      </c>
      <c r="AR88" s="45">
        <f t="shared" si="3"/>
        <v>0</v>
      </c>
      <c r="AS88" s="45">
        <f t="shared" si="3"/>
        <v>0</v>
      </c>
      <c r="AT88" s="45">
        <f t="shared" si="3"/>
        <v>0</v>
      </c>
      <c r="AU88" s="45">
        <f t="shared" si="3"/>
        <v>0</v>
      </c>
      <c r="AV88" s="45">
        <f t="shared" si="3"/>
        <v>0</v>
      </c>
      <c r="AW88" s="45">
        <f t="shared" si="3"/>
        <v>0</v>
      </c>
      <c r="AX88" s="45">
        <f>+AW88*(1+$O$92)</f>
        <v>0</v>
      </c>
      <c r="AY88" s="45">
        <f t="shared" si="3"/>
        <v>0</v>
      </c>
      <c r="AZ88" s="45">
        <f t="shared" si="3"/>
        <v>0</v>
      </c>
      <c r="BA88" s="45">
        <f t="shared" si="3"/>
        <v>0</v>
      </c>
      <c r="BB88" s="45">
        <f t="shared" si="3"/>
        <v>0</v>
      </c>
      <c r="BC88" s="45">
        <f t="shared" si="3"/>
        <v>0</v>
      </c>
      <c r="BD88" s="45">
        <f t="shared" si="3"/>
        <v>0</v>
      </c>
      <c r="BE88" s="45">
        <f t="shared" si="3"/>
        <v>0</v>
      </c>
    </row>
    <row r="89" spans="2:60" s="10" customFormat="1" ht="14.25" hidden="1" customHeight="1" outlineLevel="1" x14ac:dyDescent="0.2">
      <c r="B89" s="27"/>
      <c r="D89" s="47" t="s">
        <v>77</v>
      </c>
      <c r="F89" s="47"/>
      <c r="G89" s="47"/>
      <c r="H89" s="7"/>
      <c r="I89" s="7"/>
      <c r="J89" s="7"/>
      <c r="K89" s="7"/>
      <c r="M89" s="29" t="s">
        <v>5</v>
      </c>
      <c r="N89" s="8" t="s">
        <v>44</v>
      </c>
      <c r="O89" s="74">
        <f>+O90/O91</f>
        <v>0</v>
      </c>
      <c r="P89" s="19"/>
      <c r="S89" s="46"/>
    </row>
    <row r="90" spans="2:60" s="10" customFormat="1" ht="14.25" hidden="1" customHeight="1" outlineLevel="1" x14ac:dyDescent="0.2">
      <c r="B90" s="27"/>
      <c r="D90" s="47"/>
      <c r="F90" s="47" t="s">
        <v>76</v>
      </c>
      <c r="G90" s="47"/>
      <c r="H90" s="7"/>
      <c r="I90" s="7"/>
      <c r="J90" s="7"/>
      <c r="K90" s="7"/>
      <c r="M90" s="29" t="s">
        <v>7</v>
      </c>
      <c r="N90" s="8" t="s">
        <v>79</v>
      </c>
      <c r="O90" s="135">
        <f>+IF($T$9="Oil",$T$10,0)</f>
        <v>0</v>
      </c>
      <c r="P90" s="19"/>
      <c r="S90" s="46"/>
    </row>
    <row r="91" spans="2:60" s="10" customFormat="1" ht="14.25" hidden="1" customHeight="1" outlineLevel="1" x14ac:dyDescent="0.2">
      <c r="B91" s="27"/>
      <c r="D91" s="47"/>
      <c r="F91" s="47" t="s">
        <v>78</v>
      </c>
      <c r="G91" s="47"/>
      <c r="H91" s="7"/>
      <c r="I91" s="7"/>
      <c r="J91" s="7"/>
      <c r="K91" s="7"/>
      <c r="M91" s="29" t="s">
        <v>7</v>
      </c>
      <c r="N91" s="8" t="s">
        <v>80</v>
      </c>
      <c r="O91" s="135">
        <f>+Constant_input!E23</f>
        <v>10.28</v>
      </c>
      <c r="P91" s="19"/>
      <c r="S91" s="46"/>
    </row>
    <row r="92" spans="2:60" s="10" customFormat="1" ht="14.25" hidden="1" customHeight="1" outlineLevel="1" x14ac:dyDescent="0.2">
      <c r="B92" s="27"/>
      <c r="D92" s="47" t="s">
        <v>150</v>
      </c>
      <c r="F92" s="47"/>
      <c r="G92" s="47"/>
      <c r="H92" s="7"/>
      <c r="I92" s="7"/>
      <c r="J92" s="7"/>
      <c r="K92" s="7"/>
      <c r="M92" s="29" t="s">
        <v>7</v>
      </c>
      <c r="N92" s="8" t="s">
        <v>8</v>
      </c>
      <c r="O92" s="133">
        <f>+IF($T$9="Oil",$T$11,0)</f>
        <v>0</v>
      </c>
      <c r="P92" s="19"/>
      <c r="S92" s="46"/>
    </row>
    <row r="93" spans="2:60" s="10" customFormat="1" ht="14.25" hidden="1" customHeight="1" outlineLevel="1" x14ac:dyDescent="0.2">
      <c r="B93" s="27"/>
      <c r="C93" s="47" t="s">
        <v>123</v>
      </c>
      <c r="F93" s="47"/>
      <c r="G93" s="47"/>
      <c r="H93" s="7"/>
      <c r="I93" s="7"/>
      <c r="J93" s="7"/>
      <c r="K93" s="7"/>
      <c r="M93" s="29" t="s">
        <v>7</v>
      </c>
      <c r="N93" s="8" t="s">
        <v>122</v>
      </c>
      <c r="O93" s="135">
        <f>+Constant_input!E24</f>
        <v>0.26676</v>
      </c>
      <c r="P93" s="19"/>
      <c r="S93" s="46"/>
    </row>
    <row r="94" spans="2:60" hidden="1" collapsed="1" x14ac:dyDescent="0.2"/>
    <row r="95" spans="2:60" s="10" customFormat="1" ht="14.25" hidden="1" customHeight="1" outlineLevel="1" x14ac:dyDescent="0.2">
      <c r="B95" s="27"/>
      <c r="C95" s="10" t="s">
        <v>367</v>
      </c>
      <c r="D95" s="47"/>
      <c r="F95" s="47"/>
      <c r="G95" s="47"/>
      <c r="H95" s="7"/>
      <c r="I95" s="7"/>
      <c r="J95" s="7"/>
      <c r="K95" s="7"/>
      <c r="M95" s="29" t="s">
        <v>5</v>
      </c>
      <c r="N95" s="8" t="s">
        <v>44</v>
      </c>
      <c r="O95" s="19"/>
      <c r="P95" s="19"/>
      <c r="R95" s="45">
        <f>+O96</f>
        <v>0</v>
      </c>
      <c r="S95" s="45">
        <f t="shared" ref="S95:BE95" si="4">+R95*(1+$O$97)</f>
        <v>0</v>
      </c>
      <c r="T95" s="45">
        <f t="shared" si="4"/>
        <v>0</v>
      </c>
      <c r="U95" s="45">
        <f t="shared" si="4"/>
        <v>0</v>
      </c>
      <c r="V95" s="45">
        <f t="shared" si="4"/>
        <v>0</v>
      </c>
      <c r="W95" s="45">
        <f t="shared" si="4"/>
        <v>0</v>
      </c>
      <c r="X95" s="45">
        <f t="shared" si="4"/>
        <v>0</v>
      </c>
      <c r="Y95" s="45">
        <f t="shared" si="4"/>
        <v>0</v>
      </c>
      <c r="Z95" s="45">
        <f t="shared" si="4"/>
        <v>0</v>
      </c>
      <c r="AA95" s="45">
        <f t="shared" si="4"/>
        <v>0</v>
      </c>
      <c r="AB95" s="45">
        <f t="shared" si="4"/>
        <v>0</v>
      </c>
      <c r="AC95" s="45">
        <f t="shared" si="4"/>
        <v>0</v>
      </c>
      <c r="AD95" s="45">
        <f t="shared" si="4"/>
        <v>0</v>
      </c>
      <c r="AE95" s="45">
        <f t="shared" si="4"/>
        <v>0</v>
      </c>
      <c r="AF95" s="45">
        <f t="shared" si="4"/>
        <v>0</v>
      </c>
      <c r="AG95" s="45">
        <f t="shared" si="4"/>
        <v>0</v>
      </c>
      <c r="AH95" s="45">
        <f t="shared" si="4"/>
        <v>0</v>
      </c>
      <c r="AI95" s="45">
        <f t="shared" si="4"/>
        <v>0</v>
      </c>
      <c r="AJ95" s="45">
        <f t="shared" si="4"/>
        <v>0</v>
      </c>
      <c r="AK95" s="45">
        <f t="shared" si="4"/>
        <v>0</v>
      </c>
      <c r="AL95" s="45">
        <f t="shared" si="4"/>
        <v>0</v>
      </c>
      <c r="AM95" s="45">
        <f t="shared" si="4"/>
        <v>0</v>
      </c>
      <c r="AN95" s="45">
        <f t="shared" si="4"/>
        <v>0</v>
      </c>
      <c r="AO95" s="45">
        <f t="shared" si="4"/>
        <v>0</v>
      </c>
      <c r="AP95" s="45">
        <f t="shared" si="4"/>
        <v>0</v>
      </c>
      <c r="AQ95" s="45">
        <f t="shared" si="4"/>
        <v>0</v>
      </c>
      <c r="AR95" s="45">
        <f t="shared" si="4"/>
        <v>0</v>
      </c>
      <c r="AS95" s="45">
        <f t="shared" si="4"/>
        <v>0</v>
      </c>
      <c r="AT95" s="45">
        <f t="shared" si="4"/>
        <v>0</v>
      </c>
      <c r="AU95" s="45">
        <f t="shared" si="4"/>
        <v>0</v>
      </c>
      <c r="AV95" s="45">
        <f t="shared" si="4"/>
        <v>0</v>
      </c>
      <c r="AW95" s="45">
        <f t="shared" si="4"/>
        <v>0</v>
      </c>
      <c r="AX95" s="45">
        <f t="shared" si="4"/>
        <v>0</v>
      </c>
      <c r="AY95" s="45">
        <f t="shared" si="4"/>
        <v>0</v>
      </c>
      <c r="AZ95" s="45">
        <f t="shared" si="4"/>
        <v>0</v>
      </c>
      <c r="BA95" s="45">
        <f t="shared" si="4"/>
        <v>0</v>
      </c>
      <c r="BB95" s="45">
        <f t="shared" si="4"/>
        <v>0</v>
      </c>
      <c r="BC95" s="45">
        <f t="shared" si="4"/>
        <v>0</v>
      </c>
      <c r="BD95" s="45">
        <f t="shared" si="4"/>
        <v>0</v>
      </c>
      <c r="BE95" s="45">
        <f t="shared" si="4"/>
        <v>0</v>
      </c>
    </row>
    <row r="96" spans="2:60" s="10" customFormat="1" ht="14.25" hidden="1" customHeight="1" outlineLevel="1" x14ac:dyDescent="0.2">
      <c r="B96" s="27"/>
      <c r="D96" s="47" t="s">
        <v>368</v>
      </c>
      <c r="F96" s="47"/>
      <c r="G96" s="47"/>
      <c r="H96" s="7"/>
      <c r="I96" s="7"/>
      <c r="J96" s="7"/>
      <c r="K96" s="7"/>
      <c r="M96" s="29" t="s">
        <v>5</v>
      </c>
      <c r="N96" s="8" t="s">
        <v>44</v>
      </c>
      <c r="O96" s="74">
        <f>+IF($T$9="LPG",$T$10,0)</f>
        <v>0</v>
      </c>
      <c r="P96" s="19"/>
      <c r="S96" s="46"/>
    </row>
    <row r="97" spans="1:57" s="10" customFormat="1" ht="14.25" hidden="1" customHeight="1" outlineLevel="1" x14ac:dyDescent="0.2">
      <c r="B97" s="27"/>
      <c r="D97" s="47" t="s">
        <v>369</v>
      </c>
      <c r="F97" s="47"/>
      <c r="G97" s="47"/>
      <c r="H97" s="7"/>
      <c r="I97" s="7"/>
      <c r="J97" s="7"/>
      <c r="K97" s="7"/>
      <c r="M97" s="29" t="s">
        <v>7</v>
      </c>
      <c r="N97" s="8" t="s">
        <v>8</v>
      </c>
      <c r="O97" s="133">
        <f>+IF($T$9="LPG",$T$11,0)</f>
        <v>0</v>
      </c>
      <c r="P97" s="19"/>
      <c r="S97" s="46"/>
    </row>
    <row r="98" spans="1:57" s="10" customFormat="1" ht="14.25" hidden="1" customHeight="1" outlineLevel="1" x14ac:dyDescent="0.2">
      <c r="B98" s="27"/>
      <c r="C98" s="47" t="s">
        <v>365</v>
      </c>
      <c r="F98" s="47"/>
      <c r="G98" s="47"/>
      <c r="H98" s="7"/>
      <c r="I98" s="7"/>
      <c r="J98" s="7"/>
      <c r="K98" s="7"/>
      <c r="M98" s="29" t="s">
        <v>7</v>
      </c>
      <c r="N98" s="8" t="s">
        <v>122</v>
      </c>
      <c r="O98" s="135">
        <f>+LPGEF</f>
        <v>0.22716</v>
      </c>
      <c r="P98" s="19"/>
      <c r="S98" s="46"/>
    </row>
    <row r="99" spans="1:57" hidden="1" collapsed="1" x14ac:dyDescent="0.2"/>
    <row r="100" spans="1:57" s="1" customFormat="1" hidden="1" outlineLevel="1" x14ac:dyDescent="0.2">
      <c r="A100" s="3" t="s">
        <v>94</v>
      </c>
      <c r="B100" s="3"/>
      <c r="C100" s="3"/>
    </row>
    <row r="101" spans="1:57" s="32" customFormat="1" ht="13.5" hidden="1" outlineLevel="1" thickBot="1" x14ac:dyDescent="0.25">
      <c r="A101" s="76"/>
      <c r="B101" s="76"/>
      <c r="C101" s="76"/>
    </row>
    <row r="102" spans="1:57" s="24" customFormat="1" ht="14.25" hidden="1" customHeight="1" outlineLevel="1" thickTop="1" thickBot="1" x14ac:dyDescent="0.3">
      <c r="B102" s="24" t="s">
        <v>244</v>
      </c>
      <c r="M102" s="25" t="s">
        <v>5</v>
      </c>
      <c r="N102" s="25" t="s">
        <v>26</v>
      </c>
      <c r="R102" s="62" t="e">
        <f t="shared" ref="R102:BE102" si="5">+R119+R125</f>
        <v>#N/A</v>
      </c>
      <c r="S102" s="62" t="e">
        <f t="shared" si="5"/>
        <v>#N/A</v>
      </c>
      <c r="T102" s="62" t="e">
        <f t="shared" si="5"/>
        <v>#N/A</v>
      </c>
      <c r="U102" s="62" t="e">
        <f t="shared" si="5"/>
        <v>#N/A</v>
      </c>
      <c r="V102" s="62" t="e">
        <f t="shared" si="5"/>
        <v>#N/A</v>
      </c>
      <c r="W102" s="62" t="e">
        <f t="shared" si="5"/>
        <v>#N/A</v>
      </c>
      <c r="X102" s="62" t="e">
        <f t="shared" si="5"/>
        <v>#N/A</v>
      </c>
      <c r="Y102" s="62" t="e">
        <f t="shared" si="5"/>
        <v>#N/A</v>
      </c>
      <c r="Z102" s="62" t="e">
        <f t="shared" si="5"/>
        <v>#N/A</v>
      </c>
      <c r="AA102" s="62" t="e">
        <f t="shared" si="5"/>
        <v>#N/A</v>
      </c>
      <c r="AB102" s="62" t="e">
        <f t="shared" si="5"/>
        <v>#N/A</v>
      </c>
      <c r="AC102" s="62" t="e">
        <f t="shared" si="5"/>
        <v>#N/A</v>
      </c>
      <c r="AD102" s="62" t="e">
        <f t="shared" si="5"/>
        <v>#N/A</v>
      </c>
      <c r="AE102" s="62" t="e">
        <f t="shared" si="5"/>
        <v>#N/A</v>
      </c>
      <c r="AF102" s="62" t="e">
        <f t="shared" si="5"/>
        <v>#N/A</v>
      </c>
      <c r="AG102" s="62" t="e">
        <f t="shared" si="5"/>
        <v>#N/A</v>
      </c>
      <c r="AH102" s="62" t="e">
        <f t="shared" si="5"/>
        <v>#N/A</v>
      </c>
      <c r="AI102" s="62" t="e">
        <f t="shared" si="5"/>
        <v>#N/A</v>
      </c>
      <c r="AJ102" s="62" t="e">
        <f t="shared" si="5"/>
        <v>#N/A</v>
      </c>
      <c r="AK102" s="62" t="e">
        <f t="shared" si="5"/>
        <v>#N/A</v>
      </c>
      <c r="AL102" s="62" t="e">
        <f t="shared" si="5"/>
        <v>#N/A</v>
      </c>
      <c r="AM102" s="62" t="e">
        <f t="shared" si="5"/>
        <v>#N/A</v>
      </c>
      <c r="AN102" s="62" t="e">
        <f t="shared" si="5"/>
        <v>#N/A</v>
      </c>
      <c r="AO102" s="62" t="e">
        <f t="shared" si="5"/>
        <v>#N/A</v>
      </c>
      <c r="AP102" s="62" t="e">
        <f t="shared" si="5"/>
        <v>#N/A</v>
      </c>
      <c r="AQ102" s="62" t="e">
        <f t="shared" si="5"/>
        <v>#N/A</v>
      </c>
      <c r="AR102" s="62" t="e">
        <f t="shared" si="5"/>
        <v>#N/A</v>
      </c>
      <c r="AS102" s="62" t="e">
        <f t="shared" si="5"/>
        <v>#N/A</v>
      </c>
      <c r="AT102" s="62" t="e">
        <f t="shared" si="5"/>
        <v>#N/A</v>
      </c>
      <c r="AU102" s="62" t="e">
        <f t="shared" si="5"/>
        <v>#N/A</v>
      </c>
      <c r="AV102" s="62" t="e">
        <f t="shared" si="5"/>
        <v>#N/A</v>
      </c>
      <c r="AW102" s="62" t="e">
        <f t="shared" si="5"/>
        <v>#N/A</v>
      </c>
      <c r="AX102" s="62" t="e">
        <f t="shared" si="5"/>
        <v>#N/A</v>
      </c>
      <c r="AY102" s="62" t="e">
        <f t="shared" si="5"/>
        <v>#N/A</v>
      </c>
      <c r="AZ102" s="62" t="e">
        <f t="shared" si="5"/>
        <v>#N/A</v>
      </c>
      <c r="BA102" s="62" t="e">
        <f t="shared" si="5"/>
        <v>#N/A</v>
      </c>
      <c r="BB102" s="62" t="e">
        <f t="shared" si="5"/>
        <v>#N/A</v>
      </c>
      <c r="BC102" s="62" t="e">
        <f t="shared" si="5"/>
        <v>#N/A</v>
      </c>
      <c r="BD102" s="62" t="e">
        <f t="shared" si="5"/>
        <v>#N/A</v>
      </c>
      <c r="BE102" s="62" t="e">
        <f t="shared" si="5"/>
        <v>#N/A</v>
      </c>
    </row>
    <row r="103" spans="1:57" s="13" customFormat="1" ht="14.25" hidden="1" customHeight="1" outlineLevel="1" thickTop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9"/>
      <c r="N103" s="11"/>
      <c r="O103" s="11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spans="1:57" s="13" customFormat="1" ht="14.25" hidden="1" customHeight="1" outlineLevel="1" x14ac:dyDescent="0.25">
      <c r="A104" s="60"/>
      <c r="B104" s="60"/>
      <c r="C104" s="60" t="s">
        <v>231</v>
      </c>
      <c r="D104" s="60"/>
      <c r="E104" s="60"/>
      <c r="F104" s="60"/>
      <c r="G104" s="60"/>
      <c r="H104" s="60"/>
      <c r="I104" s="60"/>
      <c r="J104" s="60"/>
      <c r="K104" s="60"/>
      <c r="L104" s="60"/>
      <c r="M104" s="231" t="s">
        <v>5</v>
      </c>
      <c r="N104" s="231" t="s">
        <v>26</v>
      </c>
      <c r="O104" s="60"/>
      <c r="P104" s="60"/>
      <c r="Q104" s="60"/>
      <c r="R104" s="230">
        <f>+R105+R106</f>
        <v>0</v>
      </c>
      <c r="S104" s="61">
        <f>+R104</f>
        <v>0</v>
      </c>
      <c r="T104" s="61">
        <f t="shared" ref="T104:BE106" si="6">+S104</f>
        <v>0</v>
      </c>
      <c r="U104" s="61">
        <f t="shared" si="6"/>
        <v>0</v>
      </c>
      <c r="V104" s="61">
        <f t="shared" si="6"/>
        <v>0</v>
      </c>
      <c r="W104" s="61">
        <f t="shared" si="6"/>
        <v>0</v>
      </c>
      <c r="X104" s="61">
        <f t="shared" si="6"/>
        <v>0</v>
      </c>
      <c r="Y104" s="61">
        <f t="shared" si="6"/>
        <v>0</v>
      </c>
      <c r="Z104" s="61">
        <f t="shared" si="6"/>
        <v>0</v>
      </c>
      <c r="AA104" s="61">
        <f t="shared" si="6"/>
        <v>0</v>
      </c>
      <c r="AB104" s="61">
        <f t="shared" si="6"/>
        <v>0</v>
      </c>
      <c r="AC104" s="61">
        <f t="shared" si="6"/>
        <v>0</v>
      </c>
      <c r="AD104" s="61">
        <f t="shared" si="6"/>
        <v>0</v>
      </c>
      <c r="AE104" s="61">
        <f t="shared" si="6"/>
        <v>0</v>
      </c>
      <c r="AF104" s="61">
        <f t="shared" si="6"/>
        <v>0</v>
      </c>
      <c r="AG104" s="61">
        <f t="shared" si="6"/>
        <v>0</v>
      </c>
      <c r="AH104" s="61">
        <f t="shared" si="6"/>
        <v>0</v>
      </c>
      <c r="AI104" s="61">
        <f t="shared" si="6"/>
        <v>0</v>
      </c>
      <c r="AJ104" s="61">
        <f t="shared" si="6"/>
        <v>0</v>
      </c>
      <c r="AK104" s="61">
        <f t="shared" si="6"/>
        <v>0</v>
      </c>
      <c r="AL104" s="61">
        <f t="shared" si="6"/>
        <v>0</v>
      </c>
      <c r="AM104" s="61">
        <f t="shared" si="6"/>
        <v>0</v>
      </c>
      <c r="AN104" s="61">
        <f t="shared" si="6"/>
        <v>0</v>
      </c>
      <c r="AO104" s="61">
        <f t="shared" si="6"/>
        <v>0</v>
      </c>
      <c r="AP104" s="61">
        <f t="shared" si="6"/>
        <v>0</v>
      </c>
      <c r="AQ104" s="61">
        <f t="shared" si="6"/>
        <v>0</v>
      </c>
      <c r="AR104" s="61">
        <f t="shared" si="6"/>
        <v>0</v>
      </c>
      <c r="AS104" s="61">
        <f t="shared" si="6"/>
        <v>0</v>
      </c>
      <c r="AT104" s="61">
        <f t="shared" si="6"/>
        <v>0</v>
      </c>
      <c r="AU104" s="61">
        <f t="shared" si="6"/>
        <v>0</v>
      </c>
      <c r="AV104" s="61">
        <f t="shared" si="6"/>
        <v>0</v>
      </c>
      <c r="AW104" s="61">
        <f t="shared" si="6"/>
        <v>0</v>
      </c>
      <c r="AX104" s="61">
        <f t="shared" si="6"/>
        <v>0</v>
      </c>
      <c r="AY104" s="61">
        <f t="shared" si="6"/>
        <v>0</v>
      </c>
      <c r="AZ104" s="61">
        <f t="shared" si="6"/>
        <v>0</v>
      </c>
      <c r="BA104" s="61">
        <f t="shared" si="6"/>
        <v>0</v>
      </c>
      <c r="BB104" s="61">
        <f t="shared" si="6"/>
        <v>0</v>
      </c>
      <c r="BC104" s="61">
        <f t="shared" si="6"/>
        <v>0</v>
      </c>
      <c r="BD104" s="61">
        <f t="shared" si="6"/>
        <v>0</v>
      </c>
      <c r="BE104" s="61">
        <f t="shared" si="6"/>
        <v>0</v>
      </c>
    </row>
    <row r="105" spans="1:57" s="13" customFormat="1" ht="14.25" hidden="1" customHeight="1" outlineLevel="1" x14ac:dyDescent="0.25">
      <c r="A105" s="60"/>
      <c r="B105" s="60"/>
      <c r="C105" s="60" t="s">
        <v>377</v>
      </c>
      <c r="D105" s="60"/>
      <c r="E105" s="60"/>
      <c r="F105" s="60"/>
      <c r="G105" s="60"/>
      <c r="H105" s="60"/>
      <c r="I105" s="60"/>
      <c r="J105" s="60"/>
      <c r="K105" s="60"/>
      <c r="L105" s="60"/>
      <c r="M105" s="231" t="s">
        <v>5</v>
      </c>
      <c r="N105" s="231" t="s">
        <v>26</v>
      </c>
      <c r="O105" s="60"/>
      <c r="P105" s="60"/>
      <c r="Q105" s="60"/>
      <c r="R105" s="230">
        <f>+SUM(IF(O109="I have and I want",O110,0),IF(O112="I have and I want",O113,0),IF(O115="I have and I want",O116,0))</f>
        <v>0</v>
      </c>
      <c r="S105" s="61">
        <f>+R105</f>
        <v>0</v>
      </c>
      <c r="T105" s="61">
        <f t="shared" si="6"/>
        <v>0</v>
      </c>
      <c r="U105" s="61">
        <f t="shared" si="6"/>
        <v>0</v>
      </c>
      <c r="V105" s="61">
        <f t="shared" si="6"/>
        <v>0</v>
      </c>
      <c r="W105" s="61">
        <f t="shared" si="6"/>
        <v>0</v>
      </c>
      <c r="X105" s="61">
        <f t="shared" si="6"/>
        <v>0</v>
      </c>
      <c r="Y105" s="61">
        <f t="shared" si="6"/>
        <v>0</v>
      </c>
      <c r="Z105" s="61">
        <f t="shared" si="6"/>
        <v>0</v>
      </c>
      <c r="AA105" s="61">
        <f t="shared" si="6"/>
        <v>0</v>
      </c>
      <c r="AB105" s="61">
        <f t="shared" si="6"/>
        <v>0</v>
      </c>
      <c r="AC105" s="61">
        <f t="shared" si="6"/>
        <v>0</v>
      </c>
      <c r="AD105" s="61">
        <f t="shared" si="6"/>
        <v>0</v>
      </c>
      <c r="AE105" s="61">
        <f t="shared" si="6"/>
        <v>0</v>
      </c>
      <c r="AF105" s="61">
        <f t="shared" si="6"/>
        <v>0</v>
      </c>
      <c r="AG105" s="61">
        <f t="shared" si="6"/>
        <v>0</v>
      </c>
      <c r="AH105" s="61">
        <f t="shared" si="6"/>
        <v>0</v>
      </c>
      <c r="AI105" s="61">
        <f t="shared" si="6"/>
        <v>0</v>
      </c>
      <c r="AJ105" s="61">
        <f t="shared" si="6"/>
        <v>0</v>
      </c>
      <c r="AK105" s="61">
        <f t="shared" si="6"/>
        <v>0</v>
      </c>
      <c r="AL105" s="61">
        <f t="shared" si="6"/>
        <v>0</v>
      </c>
      <c r="AM105" s="61">
        <f t="shared" si="6"/>
        <v>0</v>
      </c>
      <c r="AN105" s="61">
        <f t="shared" si="6"/>
        <v>0</v>
      </c>
      <c r="AO105" s="61">
        <f t="shared" si="6"/>
        <v>0</v>
      </c>
      <c r="AP105" s="61">
        <f t="shared" si="6"/>
        <v>0</v>
      </c>
      <c r="AQ105" s="61">
        <f t="shared" si="6"/>
        <v>0</v>
      </c>
      <c r="AR105" s="61">
        <f t="shared" si="6"/>
        <v>0</v>
      </c>
      <c r="AS105" s="61">
        <f t="shared" si="6"/>
        <v>0</v>
      </c>
      <c r="AT105" s="61">
        <f t="shared" si="6"/>
        <v>0</v>
      </c>
      <c r="AU105" s="61">
        <f t="shared" si="6"/>
        <v>0</v>
      </c>
      <c r="AV105" s="61">
        <f t="shared" si="6"/>
        <v>0</v>
      </c>
      <c r="AW105" s="61">
        <f t="shared" si="6"/>
        <v>0</v>
      </c>
      <c r="AX105" s="61">
        <f t="shared" si="6"/>
        <v>0</v>
      </c>
      <c r="AY105" s="61">
        <f t="shared" si="6"/>
        <v>0</v>
      </c>
      <c r="AZ105" s="61">
        <f t="shared" si="6"/>
        <v>0</v>
      </c>
      <c r="BA105" s="61">
        <f t="shared" si="6"/>
        <v>0</v>
      </c>
      <c r="BB105" s="61">
        <f t="shared" si="6"/>
        <v>0</v>
      </c>
      <c r="BC105" s="61">
        <f t="shared" si="6"/>
        <v>0</v>
      </c>
      <c r="BD105" s="61">
        <f t="shared" si="6"/>
        <v>0</v>
      </c>
      <c r="BE105" s="61">
        <f t="shared" si="6"/>
        <v>0</v>
      </c>
    </row>
    <row r="106" spans="1:57" s="13" customFormat="1" ht="14.25" hidden="1" customHeight="1" outlineLevel="1" x14ac:dyDescent="0.25">
      <c r="A106" s="60"/>
      <c r="B106" s="60"/>
      <c r="C106" s="60" t="s">
        <v>378</v>
      </c>
      <c r="D106" s="60"/>
      <c r="E106" s="60"/>
      <c r="F106" s="60"/>
      <c r="G106" s="60"/>
      <c r="H106" s="60"/>
      <c r="I106" s="60"/>
      <c r="J106" s="60"/>
      <c r="K106" s="60"/>
      <c r="L106" s="60"/>
      <c r="M106" s="231" t="s">
        <v>5</v>
      </c>
      <c r="N106" s="231" t="s">
        <v>26</v>
      </c>
      <c r="O106" s="60"/>
      <c r="P106" s="60"/>
      <c r="Q106" s="60"/>
      <c r="R106" s="230">
        <f>+SUM(IF(O109="I do not have but I want",O110,0),IF(O112="I do not have but I want",O113,0),IF(O115="I do not have but I want",O116,0))</f>
        <v>0</v>
      </c>
      <c r="S106" s="61">
        <f>+R106</f>
        <v>0</v>
      </c>
      <c r="T106" s="61">
        <f t="shared" si="6"/>
        <v>0</v>
      </c>
      <c r="U106" s="61">
        <f t="shared" si="6"/>
        <v>0</v>
      </c>
      <c r="V106" s="61">
        <f t="shared" si="6"/>
        <v>0</v>
      </c>
      <c r="W106" s="61">
        <f t="shared" si="6"/>
        <v>0</v>
      </c>
      <c r="X106" s="61">
        <f t="shared" si="6"/>
        <v>0</v>
      </c>
      <c r="Y106" s="61">
        <f t="shared" si="6"/>
        <v>0</v>
      </c>
      <c r="Z106" s="61">
        <f t="shared" si="6"/>
        <v>0</v>
      </c>
      <c r="AA106" s="61">
        <f t="shared" si="6"/>
        <v>0</v>
      </c>
      <c r="AB106" s="61">
        <f t="shared" si="6"/>
        <v>0</v>
      </c>
      <c r="AC106" s="61">
        <f t="shared" si="6"/>
        <v>0</v>
      </c>
      <c r="AD106" s="61">
        <f t="shared" si="6"/>
        <v>0</v>
      </c>
      <c r="AE106" s="61">
        <f t="shared" si="6"/>
        <v>0</v>
      </c>
      <c r="AF106" s="61">
        <f t="shared" si="6"/>
        <v>0</v>
      </c>
      <c r="AG106" s="61">
        <f t="shared" si="6"/>
        <v>0</v>
      </c>
      <c r="AH106" s="61">
        <f t="shared" si="6"/>
        <v>0</v>
      </c>
      <c r="AI106" s="61">
        <f t="shared" si="6"/>
        <v>0</v>
      </c>
      <c r="AJ106" s="61">
        <f t="shared" si="6"/>
        <v>0</v>
      </c>
      <c r="AK106" s="61">
        <f t="shared" si="6"/>
        <v>0</v>
      </c>
      <c r="AL106" s="61">
        <f t="shared" si="6"/>
        <v>0</v>
      </c>
      <c r="AM106" s="61">
        <f t="shared" si="6"/>
        <v>0</v>
      </c>
      <c r="AN106" s="61">
        <f t="shared" si="6"/>
        <v>0</v>
      </c>
      <c r="AO106" s="61">
        <f t="shared" si="6"/>
        <v>0</v>
      </c>
      <c r="AP106" s="61">
        <f t="shared" si="6"/>
        <v>0</v>
      </c>
      <c r="AQ106" s="61">
        <f t="shared" si="6"/>
        <v>0</v>
      </c>
      <c r="AR106" s="61">
        <f t="shared" si="6"/>
        <v>0</v>
      </c>
      <c r="AS106" s="61">
        <f t="shared" si="6"/>
        <v>0</v>
      </c>
      <c r="AT106" s="61">
        <f t="shared" si="6"/>
        <v>0</v>
      </c>
      <c r="AU106" s="61">
        <f t="shared" si="6"/>
        <v>0</v>
      </c>
      <c r="AV106" s="61">
        <f t="shared" si="6"/>
        <v>0</v>
      </c>
      <c r="AW106" s="61">
        <f t="shared" si="6"/>
        <v>0</v>
      </c>
      <c r="AX106" s="61">
        <f t="shared" si="6"/>
        <v>0</v>
      </c>
      <c r="AY106" s="61">
        <f t="shared" si="6"/>
        <v>0</v>
      </c>
      <c r="AZ106" s="61">
        <f t="shared" si="6"/>
        <v>0</v>
      </c>
      <c r="BA106" s="61">
        <f t="shared" si="6"/>
        <v>0</v>
      </c>
      <c r="BB106" s="61">
        <f t="shared" si="6"/>
        <v>0</v>
      </c>
      <c r="BC106" s="61">
        <f t="shared" si="6"/>
        <v>0</v>
      </c>
      <c r="BD106" s="61">
        <f t="shared" si="6"/>
        <v>0</v>
      </c>
      <c r="BE106" s="61">
        <f t="shared" si="6"/>
        <v>0</v>
      </c>
    </row>
    <row r="107" spans="1:57" s="13" customFormat="1" ht="14.25" hidden="1" customHeight="1" outlineLevel="1" x14ac:dyDescent="0.25">
      <c r="C107" s="7" t="s">
        <v>379</v>
      </c>
      <c r="M107" s="4" t="s">
        <v>5</v>
      </c>
      <c r="N107" s="5" t="s">
        <v>13</v>
      </c>
      <c r="O107" s="41" t="e">
        <f>+R105/$R$104</f>
        <v>#DIV/0!</v>
      </c>
      <c r="R107" s="63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</row>
    <row r="108" spans="1:57" s="13" customFormat="1" ht="14.25" hidden="1" customHeight="1" outlineLevel="1" x14ac:dyDescent="0.25">
      <c r="C108" s="7" t="s">
        <v>380</v>
      </c>
      <c r="M108" s="4" t="s">
        <v>5</v>
      </c>
      <c r="N108" s="5" t="s">
        <v>13</v>
      </c>
      <c r="O108" s="41" t="e">
        <f>+R106/$R$104</f>
        <v>#DIV/0!</v>
      </c>
      <c r="R108" s="63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</row>
    <row r="109" spans="1:57" s="13" customFormat="1" ht="14.25" hidden="1" customHeight="1" outlineLevel="1" x14ac:dyDescent="0.25">
      <c r="D109" s="7" t="s">
        <v>374</v>
      </c>
      <c r="M109" s="8" t="s">
        <v>7</v>
      </c>
      <c r="N109" s="8" t="s">
        <v>13</v>
      </c>
      <c r="O109" s="136" t="str">
        <f>+M18</f>
        <v>Select</v>
      </c>
      <c r="R109" s="63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</row>
    <row r="110" spans="1:57" s="13" customFormat="1" ht="14.25" hidden="1" customHeight="1" outlineLevel="1" x14ac:dyDescent="0.25">
      <c r="D110" s="7" t="s">
        <v>232</v>
      </c>
      <c r="M110" s="8" t="s">
        <v>5</v>
      </c>
      <c r="N110" s="8" t="s">
        <v>58</v>
      </c>
      <c r="O110" s="35" t="e">
        <f>+O111*LivingArea</f>
        <v>#N/A</v>
      </c>
      <c r="R110" s="63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</row>
    <row r="111" spans="1:57" s="13" customFormat="1" ht="14.25" hidden="1" customHeight="1" outlineLevel="1" x14ac:dyDescent="0.25">
      <c r="D111" s="7"/>
      <c r="E111" s="7" t="s">
        <v>295</v>
      </c>
      <c r="M111" s="8" t="s">
        <v>7</v>
      </c>
      <c r="N111" s="8" t="s">
        <v>230</v>
      </c>
      <c r="O111" s="136" t="e">
        <f>+VLOOKUP($N$14,Loc_Dep_Param,HLOOKUP(Insul,Constant_input!O5:Q6,2,0),0)</f>
        <v>#N/A</v>
      </c>
      <c r="R111" s="63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</row>
    <row r="112" spans="1:57" s="13" customFormat="1" ht="14.25" hidden="1" customHeight="1" outlineLevel="1" x14ac:dyDescent="0.25">
      <c r="D112" s="7" t="s">
        <v>375</v>
      </c>
      <c r="E112" s="7"/>
      <c r="M112" s="8" t="s">
        <v>7</v>
      </c>
      <c r="N112" s="8" t="s">
        <v>13</v>
      </c>
      <c r="O112" s="136" t="str">
        <f>+L18</f>
        <v>Select</v>
      </c>
      <c r="R112" s="63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</row>
    <row r="113" spans="2:60" s="13" customFormat="1" ht="14.25" hidden="1" customHeight="1" outlineLevel="1" x14ac:dyDescent="0.25">
      <c r="D113" s="7" t="s">
        <v>233</v>
      </c>
      <c r="M113" s="8" t="s">
        <v>5</v>
      </c>
      <c r="N113" s="8" t="s">
        <v>58</v>
      </c>
      <c r="O113" s="35" t="e">
        <f>O114*365*DHW_dem</f>
        <v>#N/A</v>
      </c>
      <c r="R113" s="63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</row>
    <row r="114" spans="2:60" s="13" customFormat="1" ht="14.25" hidden="1" customHeight="1" outlineLevel="1" x14ac:dyDescent="0.25">
      <c r="D114" s="7"/>
      <c r="E114" s="7" t="s">
        <v>297</v>
      </c>
      <c r="M114" s="8" t="s">
        <v>7</v>
      </c>
      <c r="N114" s="8" t="s">
        <v>296</v>
      </c>
      <c r="O114" s="242" t="e">
        <f>+VLOOKUP($N$14,Loc_Dep_Param,Constant_input!V6,0)</f>
        <v>#N/A</v>
      </c>
      <c r="R114" s="63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</row>
    <row r="115" spans="2:60" s="13" customFormat="1" ht="14.25" hidden="1" customHeight="1" outlineLevel="1" x14ac:dyDescent="0.25">
      <c r="D115" s="7" t="s">
        <v>376</v>
      </c>
      <c r="E115" s="7"/>
      <c r="M115" s="8" t="s">
        <v>7</v>
      </c>
      <c r="N115" s="8" t="s">
        <v>13</v>
      </c>
      <c r="O115" s="136" t="str">
        <f>+N18</f>
        <v>I neither have nor want</v>
      </c>
      <c r="R115" s="63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</row>
    <row r="116" spans="2:60" s="13" customFormat="1" ht="14.25" hidden="1" customHeight="1" outlineLevel="1" x14ac:dyDescent="0.25">
      <c r="D116" s="7" t="s">
        <v>234</v>
      </c>
      <c r="M116" s="8" t="s">
        <v>5</v>
      </c>
      <c r="N116" s="8" t="s">
        <v>58</v>
      </c>
      <c r="O116" s="35" t="e">
        <f>+O117*LivingArea</f>
        <v>#N/A</v>
      </c>
      <c r="R116" s="63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</row>
    <row r="117" spans="2:60" s="13" customFormat="1" ht="14.25" hidden="1" customHeight="1" outlineLevel="1" x14ac:dyDescent="0.25">
      <c r="D117" s="7"/>
      <c r="E117" s="7" t="s">
        <v>225</v>
      </c>
      <c r="M117" s="8" t="s">
        <v>7</v>
      </c>
      <c r="N117" s="8" t="s">
        <v>230</v>
      </c>
      <c r="O117" s="136" t="e">
        <f>+VLOOKUP($N$14,Loc_Dep_Param,HLOOKUP(Insul,Constant_input!R5:T6,2,0),0)</f>
        <v>#N/A</v>
      </c>
      <c r="R117" s="63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</row>
    <row r="118" spans="2:60" s="13" customFormat="1" ht="14.25" hidden="1" customHeight="1" outlineLevel="1" x14ac:dyDescent="0.25">
      <c r="D118" s="7"/>
      <c r="M118" s="8"/>
      <c r="N118" s="8"/>
      <c r="O118" s="35"/>
      <c r="R118" s="63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</row>
    <row r="119" spans="2:60" s="60" customFormat="1" ht="14.25" hidden="1" customHeight="1" outlineLevel="1" x14ac:dyDescent="0.25">
      <c r="C119" s="60" t="s">
        <v>235</v>
      </c>
      <c r="M119" s="231" t="s">
        <v>5</v>
      </c>
      <c r="N119" s="231" t="s">
        <v>26</v>
      </c>
      <c r="O119" s="61"/>
      <c r="R119" s="230" t="e">
        <f>+IF($O$120*R121&gt;$O$113,$O$113,$O$120*R121)</f>
        <v>#N/A</v>
      </c>
      <c r="S119" s="230" t="e">
        <f>+IF($O$120*S121&gt;$O$113,$O$113,$O$120*S121)</f>
        <v>#N/A</v>
      </c>
      <c r="T119" s="230" t="e">
        <f t="shared" ref="T119:BE119" si="7">+IF($O$120*T121&gt;$O$113,$O$113,$O$120*T121)</f>
        <v>#N/A</v>
      </c>
      <c r="U119" s="230" t="e">
        <f t="shared" si="7"/>
        <v>#N/A</v>
      </c>
      <c r="V119" s="230" t="e">
        <f t="shared" si="7"/>
        <v>#N/A</v>
      </c>
      <c r="W119" s="230" t="e">
        <f t="shared" si="7"/>
        <v>#N/A</v>
      </c>
      <c r="X119" s="230" t="e">
        <f t="shared" si="7"/>
        <v>#N/A</v>
      </c>
      <c r="Y119" s="230" t="e">
        <f t="shared" si="7"/>
        <v>#N/A</v>
      </c>
      <c r="Z119" s="230" t="e">
        <f t="shared" si="7"/>
        <v>#N/A</v>
      </c>
      <c r="AA119" s="230" t="e">
        <f t="shared" si="7"/>
        <v>#N/A</v>
      </c>
      <c r="AB119" s="230" t="e">
        <f t="shared" si="7"/>
        <v>#N/A</v>
      </c>
      <c r="AC119" s="230" t="e">
        <f t="shared" si="7"/>
        <v>#N/A</v>
      </c>
      <c r="AD119" s="230" t="e">
        <f t="shared" si="7"/>
        <v>#N/A</v>
      </c>
      <c r="AE119" s="230" t="e">
        <f t="shared" si="7"/>
        <v>#N/A</v>
      </c>
      <c r="AF119" s="230" t="e">
        <f t="shared" si="7"/>
        <v>#N/A</v>
      </c>
      <c r="AG119" s="230" t="e">
        <f t="shared" si="7"/>
        <v>#N/A</v>
      </c>
      <c r="AH119" s="230" t="e">
        <f t="shared" si="7"/>
        <v>#N/A</v>
      </c>
      <c r="AI119" s="230" t="e">
        <f t="shared" si="7"/>
        <v>#N/A</v>
      </c>
      <c r="AJ119" s="230" t="e">
        <f t="shared" si="7"/>
        <v>#N/A</v>
      </c>
      <c r="AK119" s="230" t="e">
        <f t="shared" si="7"/>
        <v>#N/A</v>
      </c>
      <c r="AL119" s="230" t="e">
        <f t="shared" si="7"/>
        <v>#N/A</v>
      </c>
      <c r="AM119" s="230" t="e">
        <f t="shared" si="7"/>
        <v>#N/A</v>
      </c>
      <c r="AN119" s="230" t="e">
        <f t="shared" si="7"/>
        <v>#N/A</v>
      </c>
      <c r="AO119" s="230" t="e">
        <f t="shared" si="7"/>
        <v>#N/A</v>
      </c>
      <c r="AP119" s="230" t="e">
        <f t="shared" si="7"/>
        <v>#N/A</v>
      </c>
      <c r="AQ119" s="230" t="e">
        <f t="shared" si="7"/>
        <v>#N/A</v>
      </c>
      <c r="AR119" s="230" t="e">
        <f t="shared" si="7"/>
        <v>#N/A</v>
      </c>
      <c r="AS119" s="230" t="e">
        <f t="shared" si="7"/>
        <v>#N/A</v>
      </c>
      <c r="AT119" s="230" t="e">
        <f t="shared" si="7"/>
        <v>#N/A</v>
      </c>
      <c r="AU119" s="230" t="e">
        <f t="shared" si="7"/>
        <v>#N/A</v>
      </c>
      <c r="AV119" s="230" t="e">
        <f t="shared" si="7"/>
        <v>#N/A</v>
      </c>
      <c r="AW119" s="230" t="e">
        <f t="shared" si="7"/>
        <v>#N/A</v>
      </c>
      <c r="AX119" s="230" t="e">
        <f t="shared" si="7"/>
        <v>#N/A</v>
      </c>
      <c r="AY119" s="230" t="e">
        <f t="shared" si="7"/>
        <v>#N/A</v>
      </c>
      <c r="AZ119" s="230" t="e">
        <f t="shared" si="7"/>
        <v>#N/A</v>
      </c>
      <c r="BA119" s="230" t="e">
        <f t="shared" si="7"/>
        <v>#N/A</v>
      </c>
      <c r="BB119" s="230" t="e">
        <f t="shared" si="7"/>
        <v>#N/A</v>
      </c>
      <c r="BC119" s="230" t="e">
        <f t="shared" si="7"/>
        <v>#N/A</v>
      </c>
      <c r="BD119" s="230" t="e">
        <f t="shared" si="7"/>
        <v>#N/A</v>
      </c>
      <c r="BE119" s="230" t="e">
        <f t="shared" si="7"/>
        <v>#N/A</v>
      </c>
    </row>
    <row r="120" spans="2:60" s="7" customFormat="1" ht="14.25" hidden="1" customHeight="1" outlineLevel="1" x14ac:dyDescent="0.25">
      <c r="D120" s="7" t="s">
        <v>401</v>
      </c>
      <c r="M120" s="9" t="s">
        <v>36</v>
      </c>
      <c r="N120" s="11" t="s">
        <v>212</v>
      </c>
      <c r="O120" s="303">
        <f>+AF10</f>
        <v>0</v>
      </c>
      <c r="P120" s="23"/>
      <c r="BF120" s="19"/>
      <c r="BG120" s="19"/>
      <c r="BH120" s="19"/>
    </row>
    <row r="121" spans="2:60" s="7" customFormat="1" ht="14.25" hidden="1" customHeight="1" outlineLevel="1" x14ac:dyDescent="0.25">
      <c r="D121" s="7" t="s">
        <v>394</v>
      </c>
      <c r="M121" s="9" t="s">
        <v>5</v>
      </c>
      <c r="N121" s="11" t="s">
        <v>230</v>
      </c>
      <c r="O121" s="11"/>
      <c r="P121" s="11"/>
      <c r="R121" s="35" t="e">
        <f>+O122</f>
        <v>#N/A</v>
      </c>
      <c r="S121" s="253" t="e">
        <f>+R121*(1-$O$123)</f>
        <v>#N/A</v>
      </c>
      <c r="T121" s="253" t="e">
        <f t="shared" ref="T121:BE121" si="8">+S121*(1-$O$123)</f>
        <v>#N/A</v>
      </c>
      <c r="U121" s="253" t="e">
        <f t="shared" si="8"/>
        <v>#N/A</v>
      </c>
      <c r="V121" s="253" t="e">
        <f t="shared" si="8"/>
        <v>#N/A</v>
      </c>
      <c r="W121" s="253" t="e">
        <f t="shared" si="8"/>
        <v>#N/A</v>
      </c>
      <c r="X121" s="253" t="e">
        <f t="shared" si="8"/>
        <v>#N/A</v>
      </c>
      <c r="Y121" s="253" t="e">
        <f t="shared" si="8"/>
        <v>#N/A</v>
      </c>
      <c r="Z121" s="253" t="e">
        <f t="shared" si="8"/>
        <v>#N/A</v>
      </c>
      <c r="AA121" s="253" t="e">
        <f t="shared" si="8"/>
        <v>#N/A</v>
      </c>
      <c r="AB121" s="253" t="e">
        <f t="shared" si="8"/>
        <v>#N/A</v>
      </c>
      <c r="AC121" s="253" t="e">
        <f t="shared" si="8"/>
        <v>#N/A</v>
      </c>
      <c r="AD121" s="253" t="e">
        <f t="shared" si="8"/>
        <v>#N/A</v>
      </c>
      <c r="AE121" s="253" t="e">
        <f t="shared" si="8"/>
        <v>#N/A</v>
      </c>
      <c r="AF121" s="253" t="e">
        <f t="shared" si="8"/>
        <v>#N/A</v>
      </c>
      <c r="AG121" s="253" t="e">
        <f t="shared" si="8"/>
        <v>#N/A</v>
      </c>
      <c r="AH121" s="253" t="e">
        <f t="shared" si="8"/>
        <v>#N/A</v>
      </c>
      <c r="AI121" s="253" t="e">
        <f t="shared" si="8"/>
        <v>#N/A</v>
      </c>
      <c r="AJ121" s="253" t="e">
        <f t="shared" si="8"/>
        <v>#N/A</v>
      </c>
      <c r="AK121" s="253" t="e">
        <f t="shared" si="8"/>
        <v>#N/A</v>
      </c>
      <c r="AL121" s="253" t="e">
        <f t="shared" si="8"/>
        <v>#N/A</v>
      </c>
      <c r="AM121" s="253" t="e">
        <f t="shared" si="8"/>
        <v>#N/A</v>
      </c>
      <c r="AN121" s="253" t="e">
        <f t="shared" si="8"/>
        <v>#N/A</v>
      </c>
      <c r="AO121" s="253" t="e">
        <f t="shared" si="8"/>
        <v>#N/A</v>
      </c>
      <c r="AP121" s="253" t="e">
        <f t="shared" si="8"/>
        <v>#N/A</v>
      </c>
      <c r="AQ121" s="253" t="e">
        <f t="shared" si="8"/>
        <v>#N/A</v>
      </c>
      <c r="AR121" s="253" t="e">
        <f t="shared" si="8"/>
        <v>#N/A</v>
      </c>
      <c r="AS121" s="253" t="e">
        <f t="shared" si="8"/>
        <v>#N/A</v>
      </c>
      <c r="AT121" s="253" t="e">
        <f t="shared" si="8"/>
        <v>#N/A</v>
      </c>
      <c r="AU121" s="253" t="e">
        <f t="shared" si="8"/>
        <v>#N/A</v>
      </c>
      <c r="AV121" s="253" t="e">
        <f t="shared" si="8"/>
        <v>#N/A</v>
      </c>
      <c r="AW121" s="253" t="e">
        <f t="shared" si="8"/>
        <v>#N/A</v>
      </c>
      <c r="AX121" s="253" t="e">
        <f t="shared" si="8"/>
        <v>#N/A</v>
      </c>
      <c r="AY121" s="253" t="e">
        <f t="shared" si="8"/>
        <v>#N/A</v>
      </c>
      <c r="AZ121" s="253" t="e">
        <f t="shared" si="8"/>
        <v>#N/A</v>
      </c>
      <c r="BA121" s="253" t="e">
        <f t="shared" si="8"/>
        <v>#N/A</v>
      </c>
      <c r="BB121" s="253" t="e">
        <f t="shared" si="8"/>
        <v>#N/A</v>
      </c>
      <c r="BC121" s="253" t="e">
        <f t="shared" si="8"/>
        <v>#N/A</v>
      </c>
      <c r="BD121" s="253" t="e">
        <f t="shared" si="8"/>
        <v>#N/A</v>
      </c>
      <c r="BE121" s="253" t="e">
        <f t="shared" si="8"/>
        <v>#N/A</v>
      </c>
      <c r="BF121" s="19"/>
      <c r="BG121" s="19"/>
      <c r="BH121" s="19"/>
    </row>
    <row r="122" spans="2:60" s="7" customFormat="1" ht="14.25" hidden="1" customHeight="1" outlineLevel="1" x14ac:dyDescent="0.25">
      <c r="D122" s="7" t="s">
        <v>393</v>
      </c>
      <c r="M122" s="9" t="s">
        <v>7</v>
      </c>
      <c r="N122" s="11" t="s">
        <v>230</v>
      </c>
      <c r="O122" s="239" t="e">
        <f>+VLOOKUP($N$14,Loc_Dep_Param,Constant_input!Y6,0)</f>
        <v>#N/A</v>
      </c>
      <c r="P122" s="23"/>
      <c r="BF122" s="19"/>
      <c r="BG122" s="19"/>
      <c r="BH122" s="19"/>
    </row>
    <row r="123" spans="2:60" s="7" customFormat="1" ht="14.25" hidden="1" customHeight="1" outlineLevel="1" x14ac:dyDescent="0.25">
      <c r="D123" s="7" t="s">
        <v>31</v>
      </c>
      <c r="M123" s="9" t="s">
        <v>36</v>
      </c>
      <c r="N123" s="11" t="s">
        <v>8</v>
      </c>
      <c r="O123" s="232">
        <v>2.5000000000000001E-3</v>
      </c>
      <c r="P123" s="23"/>
      <c r="BF123" s="19"/>
      <c r="BG123" s="19"/>
      <c r="BH123" s="19"/>
    </row>
    <row r="124" spans="2:60" hidden="1" outlineLevel="1" x14ac:dyDescent="0.2">
      <c r="H124" s="10"/>
    </row>
    <row r="125" spans="2:60" s="60" customFormat="1" ht="14.25" hidden="1" customHeight="1" outlineLevel="1" x14ac:dyDescent="0.25">
      <c r="C125" s="60" t="s">
        <v>236</v>
      </c>
      <c r="M125" s="231" t="s">
        <v>5</v>
      </c>
      <c r="N125" s="231" t="s">
        <v>26</v>
      </c>
      <c r="O125" s="61"/>
      <c r="R125" s="230" t="e">
        <f t="shared" ref="R125:BE125" si="9">+R104-R119</f>
        <v>#N/A</v>
      </c>
      <c r="S125" s="230" t="e">
        <f t="shared" si="9"/>
        <v>#N/A</v>
      </c>
      <c r="T125" s="230" t="e">
        <f t="shared" si="9"/>
        <v>#N/A</v>
      </c>
      <c r="U125" s="230" t="e">
        <f t="shared" si="9"/>
        <v>#N/A</v>
      </c>
      <c r="V125" s="230" t="e">
        <f t="shared" si="9"/>
        <v>#N/A</v>
      </c>
      <c r="W125" s="230" t="e">
        <f t="shared" si="9"/>
        <v>#N/A</v>
      </c>
      <c r="X125" s="230" t="e">
        <f t="shared" si="9"/>
        <v>#N/A</v>
      </c>
      <c r="Y125" s="230" t="e">
        <f t="shared" si="9"/>
        <v>#N/A</v>
      </c>
      <c r="Z125" s="230" t="e">
        <f t="shared" si="9"/>
        <v>#N/A</v>
      </c>
      <c r="AA125" s="230" t="e">
        <f t="shared" si="9"/>
        <v>#N/A</v>
      </c>
      <c r="AB125" s="230" t="e">
        <f t="shared" si="9"/>
        <v>#N/A</v>
      </c>
      <c r="AC125" s="230" t="e">
        <f t="shared" si="9"/>
        <v>#N/A</v>
      </c>
      <c r="AD125" s="230" t="e">
        <f t="shared" si="9"/>
        <v>#N/A</v>
      </c>
      <c r="AE125" s="230" t="e">
        <f t="shared" si="9"/>
        <v>#N/A</v>
      </c>
      <c r="AF125" s="230" t="e">
        <f t="shared" si="9"/>
        <v>#N/A</v>
      </c>
      <c r="AG125" s="230" t="e">
        <f t="shared" si="9"/>
        <v>#N/A</v>
      </c>
      <c r="AH125" s="230" t="e">
        <f t="shared" si="9"/>
        <v>#N/A</v>
      </c>
      <c r="AI125" s="230" t="e">
        <f t="shared" si="9"/>
        <v>#N/A</v>
      </c>
      <c r="AJ125" s="230" t="e">
        <f t="shared" si="9"/>
        <v>#N/A</v>
      </c>
      <c r="AK125" s="230" t="e">
        <f t="shared" si="9"/>
        <v>#N/A</v>
      </c>
      <c r="AL125" s="230" t="e">
        <f t="shared" si="9"/>
        <v>#N/A</v>
      </c>
      <c r="AM125" s="230" t="e">
        <f t="shared" si="9"/>
        <v>#N/A</v>
      </c>
      <c r="AN125" s="230" t="e">
        <f t="shared" si="9"/>
        <v>#N/A</v>
      </c>
      <c r="AO125" s="230" t="e">
        <f t="shared" si="9"/>
        <v>#N/A</v>
      </c>
      <c r="AP125" s="230" t="e">
        <f t="shared" si="9"/>
        <v>#N/A</v>
      </c>
      <c r="AQ125" s="230" t="e">
        <f t="shared" si="9"/>
        <v>#N/A</v>
      </c>
      <c r="AR125" s="230" t="e">
        <f t="shared" si="9"/>
        <v>#N/A</v>
      </c>
      <c r="AS125" s="230" t="e">
        <f t="shared" si="9"/>
        <v>#N/A</v>
      </c>
      <c r="AT125" s="230" t="e">
        <f t="shared" si="9"/>
        <v>#N/A</v>
      </c>
      <c r="AU125" s="230" t="e">
        <f t="shared" si="9"/>
        <v>#N/A</v>
      </c>
      <c r="AV125" s="230" t="e">
        <f t="shared" si="9"/>
        <v>#N/A</v>
      </c>
      <c r="AW125" s="230" t="e">
        <f t="shared" si="9"/>
        <v>#N/A</v>
      </c>
      <c r="AX125" s="230" t="e">
        <f t="shared" si="9"/>
        <v>#N/A</v>
      </c>
      <c r="AY125" s="230" t="e">
        <f t="shared" si="9"/>
        <v>#N/A</v>
      </c>
      <c r="AZ125" s="230" t="e">
        <f t="shared" si="9"/>
        <v>#N/A</v>
      </c>
      <c r="BA125" s="230" t="e">
        <f t="shared" si="9"/>
        <v>#N/A</v>
      </c>
      <c r="BB125" s="230" t="e">
        <f t="shared" si="9"/>
        <v>#N/A</v>
      </c>
      <c r="BC125" s="230" t="e">
        <f t="shared" si="9"/>
        <v>#N/A</v>
      </c>
      <c r="BD125" s="230" t="e">
        <f t="shared" si="9"/>
        <v>#N/A</v>
      </c>
      <c r="BE125" s="230" t="e">
        <f t="shared" si="9"/>
        <v>#N/A</v>
      </c>
    </row>
    <row r="126" spans="2:60" s="13" customFormat="1" ht="14.25" hidden="1" customHeight="1" outlineLevel="1" thickBot="1" x14ac:dyDescent="0.3">
      <c r="M126" s="20"/>
      <c r="N126" s="20"/>
      <c r="O126" s="22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</row>
    <row r="127" spans="2:60" s="24" customFormat="1" ht="14.25" hidden="1" customHeight="1" outlineLevel="1" thickTop="1" thickBot="1" x14ac:dyDescent="0.3">
      <c r="B127" s="24" t="s">
        <v>0</v>
      </c>
      <c r="M127" s="25" t="s">
        <v>5</v>
      </c>
      <c r="N127" s="25" t="s">
        <v>23</v>
      </c>
      <c r="R127" s="62">
        <f t="shared" ref="R127:BE127" si="10">+R129+R133</f>
        <v>0</v>
      </c>
      <c r="S127" s="62">
        <f t="shared" si="10"/>
        <v>0</v>
      </c>
      <c r="T127" s="62">
        <f t="shared" si="10"/>
        <v>0</v>
      </c>
      <c r="U127" s="62">
        <f t="shared" si="10"/>
        <v>0</v>
      </c>
      <c r="V127" s="62">
        <f t="shared" si="10"/>
        <v>0</v>
      </c>
      <c r="W127" s="62">
        <f t="shared" si="10"/>
        <v>0</v>
      </c>
      <c r="X127" s="62">
        <f t="shared" si="10"/>
        <v>0</v>
      </c>
      <c r="Y127" s="62">
        <f t="shared" si="10"/>
        <v>0</v>
      </c>
      <c r="Z127" s="62">
        <f t="shared" si="10"/>
        <v>0</v>
      </c>
      <c r="AA127" s="62">
        <f t="shared" si="10"/>
        <v>0</v>
      </c>
      <c r="AB127" s="62">
        <f t="shared" si="10"/>
        <v>0</v>
      </c>
      <c r="AC127" s="62">
        <f t="shared" si="10"/>
        <v>0</v>
      </c>
      <c r="AD127" s="62">
        <f t="shared" si="10"/>
        <v>0</v>
      </c>
      <c r="AE127" s="62">
        <f t="shared" si="10"/>
        <v>0</v>
      </c>
      <c r="AF127" s="62">
        <f t="shared" si="10"/>
        <v>0</v>
      </c>
      <c r="AG127" s="62">
        <f t="shared" si="10"/>
        <v>0</v>
      </c>
      <c r="AH127" s="62">
        <f t="shared" si="10"/>
        <v>0</v>
      </c>
      <c r="AI127" s="62">
        <f t="shared" si="10"/>
        <v>0</v>
      </c>
      <c r="AJ127" s="62">
        <f t="shared" si="10"/>
        <v>0</v>
      </c>
      <c r="AK127" s="62">
        <f t="shared" si="10"/>
        <v>0</v>
      </c>
      <c r="AL127" s="62">
        <f t="shared" si="10"/>
        <v>0</v>
      </c>
      <c r="AM127" s="62">
        <f t="shared" si="10"/>
        <v>0</v>
      </c>
      <c r="AN127" s="62">
        <f t="shared" si="10"/>
        <v>0</v>
      </c>
      <c r="AO127" s="62">
        <f t="shared" si="10"/>
        <v>0</v>
      </c>
      <c r="AP127" s="62">
        <f t="shared" si="10"/>
        <v>0</v>
      </c>
      <c r="AQ127" s="62">
        <f t="shared" si="10"/>
        <v>0</v>
      </c>
      <c r="AR127" s="62">
        <f t="shared" si="10"/>
        <v>0</v>
      </c>
      <c r="AS127" s="62">
        <f t="shared" si="10"/>
        <v>0</v>
      </c>
      <c r="AT127" s="62">
        <f t="shared" si="10"/>
        <v>0</v>
      </c>
      <c r="AU127" s="62">
        <f t="shared" si="10"/>
        <v>0</v>
      </c>
      <c r="AV127" s="62">
        <f t="shared" si="10"/>
        <v>0</v>
      </c>
      <c r="AW127" s="62">
        <f t="shared" si="10"/>
        <v>0</v>
      </c>
      <c r="AX127" s="62">
        <f t="shared" si="10"/>
        <v>0</v>
      </c>
      <c r="AY127" s="62">
        <f t="shared" si="10"/>
        <v>0</v>
      </c>
      <c r="AZ127" s="62">
        <f t="shared" si="10"/>
        <v>0</v>
      </c>
      <c r="BA127" s="62">
        <f t="shared" si="10"/>
        <v>0</v>
      </c>
      <c r="BB127" s="62">
        <f t="shared" si="10"/>
        <v>0</v>
      </c>
      <c r="BC127" s="62">
        <f t="shared" si="10"/>
        <v>0</v>
      </c>
      <c r="BD127" s="62">
        <f t="shared" si="10"/>
        <v>0</v>
      </c>
      <c r="BE127" s="62">
        <f t="shared" si="10"/>
        <v>0</v>
      </c>
    </row>
    <row r="128" spans="2:60" s="13" customFormat="1" ht="14.25" hidden="1" customHeight="1" outlineLevel="1" thickTop="1" x14ac:dyDescent="0.25">
      <c r="M128" s="20"/>
      <c r="N128" s="20"/>
      <c r="R128" s="56"/>
      <c r="S128" s="21"/>
    </row>
    <row r="129" spans="2:60" s="48" customFormat="1" ht="14.25" hidden="1" customHeight="1" outlineLevel="1" x14ac:dyDescent="0.25">
      <c r="B129" s="54"/>
      <c r="C129" s="54" t="s">
        <v>9</v>
      </c>
      <c r="F129" s="55"/>
      <c r="G129" s="55"/>
      <c r="I129" s="55"/>
      <c r="M129" s="57" t="s">
        <v>5</v>
      </c>
      <c r="N129" s="57" t="s">
        <v>23</v>
      </c>
      <c r="O129" s="58"/>
      <c r="P129" s="59"/>
      <c r="Q129" s="60"/>
      <c r="R129" s="61">
        <f>+O130*(1+VAT)</f>
        <v>0</v>
      </c>
      <c r="S129" s="61">
        <f>+$O$131</f>
        <v>0</v>
      </c>
      <c r="T129" s="61">
        <f t="shared" ref="T129:BE129" si="11">+$O$131</f>
        <v>0</v>
      </c>
      <c r="U129" s="61">
        <f t="shared" si="11"/>
        <v>0</v>
      </c>
      <c r="V129" s="61">
        <f t="shared" si="11"/>
        <v>0</v>
      </c>
      <c r="W129" s="61">
        <f t="shared" si="11"/>
        <v>0</v>
      </c>
      <c r="X129" s="61">
        <f t="shared" si="11"/>
        <v>0</v>
      </c>
      <c r="Y129" s="61">
        <f t="shared" si="11"/>
        <v>0</v>
      </c>
      <c r="Z129" s="61">
        <f t="shared" si="11"/>
        <v>0</v>
      </c>
      <c r="AA129" s="61">
        <f t="shared" si="11"/>
        <v>0</v>
      </c>
      <c r="AB129" s="61">
        <f t="shared" si="11"/>
        <v>0</v>
      </c>
      <c r="AC129" s="61">
        <f t="shared" si="11"/>
        <v>0</v>
      </c>
      <c r="AD129" s="61">
        <f t="shared" si="11"/>
        <v>0</v>
      </c>
      <c r="AE129" s="61">
        <f t="shared" si="11"/>
        <v>0</v>
      </c>
      <c r="AF129" s="61">
        <f t="shared" si="11"/>
        <v>0</v>
      </c>
      <c r="AG129" s="61">
        <f t="shared" si="11"/>
        <v>0</v>
      </c>
      <c r="AH129" s="61">
        <f t="shared" si="11"/>
        <v>0</v>
      </c>
      <c r="AI129" s="61">
        <f t="shared" si="11"/>
        <v>0</v>
      </c>
      <c r="AJ129" s="61">
        <f t="shared" si="11"/>
        <v>0</v>
      </c>
      <c r="AK129" s="61">
        <f t="shared" si="11"/>
        <v>0</v>
      </c>
      <c r="AL129" s="61">
        <f t="shared" si="11"/>
        <v>0</v>
      </c>
      <c r="AM129" s="61">
        <f t="shared" si="11"/>
        <v>0</v>
      </c>
      <c r="AN129" s="61">
        <f t="shared" si="11"/>
        <v>0</v>
      </c>
      <c r="AO129" s="61">
        <f t="shared" si="11"/>
        <v>0</v>
      </c>
      <c r="AP129" s="61">
        <f t="shared" si="11"/>
        <v>0</v>
      </c>
      <c r="AQ129" s="61">
        <f t="shared" si="11"/>
        <v>0</v>
      </c>
      <c r="AR129" s="61">
        <f t="shared" si="11"/>
        <v>0</v>
      </c>
      <c r="AS129" s="61">
        <f t="shared" si="11"/>
        <v>0</v>
      </c>
      <c r="AT129" s="61">
        <f t="shared" si="11"/>
        <v>0</v>
      </c>
      <c r="AU129" s="61">
        <f t="shared" si="11"/>
        <v>0</v>
      </c>
      <c r="AV129" s="61">
        <f t="shared" si="11"/>
        <v>0</v>
      </c>
      <c r="AW129" s="61">
        <f t="shared" si="11"/>
        <v>0</v>
      </c>
      <c r="AX129" s="61">
        <f t="shared" si="11"/>
        <v>0</v>
      </c>
      <c r="AY129" s="61">
        <f t="shared" si="11"/>
        <v>0</v>
      </c>
      <c r="AZ129" s="61">
        <f t="shared" si="11"/>
        <v>0</v>
      </c>
      <c r="BA129" s="61">
        <f t="shared" si="11"/>
        <v>0</v>
      </c>
      <c r="BB129" s="61">
        <f t="shared" si="11"/>
        <v>0</v>
      </c>
      <c r="BC129" s="61">
        <f t="shared" si="11"/>
        <v>0</v>
      </c>
      <c r="BD129" s="61">
        <f t="shared" si="11"/>
        <v>0</v>
      </c>
      <c r="BE129" s="61">
        <f t="shared" si="11"/>
        <v>0</v>
      </c>
      <c r="BF129" s="15"/>
      <c r="BG129" s="15"/>
      <c r="BH129" s="15"/>
    </row>
    <row r="130" spans="2:60" s="7" customFormat="1" ht="14.25" hidden="1" customHeight="1" outlineLevel="1" x14ac:dyDescent="0.25">
      <c r="B130" s="27"/>
      <c r="C130" s="27"/>
      <c r="D130" s="7" t="s">
        <v>120</v>
      </c>
      <c r="F130" s="28"/>
      <c r="G130" s="28"/>
      <c r="I130" s="28"/>
      <c r="M130" s="29" t="s">
        <v>7</v>
      </c>
      <c r="N130" s="29" t="s">
        <v>23</v>
      </c>
      <c r="O130" s="136">
        <f>+AF12</f>
        <v>0</v>
      </c>
      <c r="P130" s="30"/>
      <c r="BF130" s="19"/>
      <c r="BG130" s="19"/>
      <c r="BH130" s="19"/>
    </row>
    <row r="131" spans="2:60" s="7" customFormat="1" ht="14.25" hidden="1" customHeight="1" outlineLevel="1" x14ac:dyDescent="0.25">
      <c r="B131" s="27"/>
      <c r="C131" s="27"/>
      <c r="D131" s="7" t="s">
        <v>174</v>
      </c>
      <c r="F131" s="28"/>
      <c r="G131" s="28"/>
      <c r="I131" s="28"/>
      <c r="M131" s="29" t="s">
        <v>7</v>
      </c>
      <c r="N131" s="29" t="s">
        <v>395</v>
      </c>
      <c r="O131" s="136">
        <f>+$AF$13</f>
        <v>0</v>
      </c>
      <c r="P131" s="30"/>
      <c r="BF131" s="19"/>
      <c r="BG131" s="19"/>
      <c r="BH131" s="19"/>
    </row>
    <row r="132" spans="2:60" s="7" customFormat="1" ht="14.25" hidden="1" customHeight="1" outlineLevel="1" x14ac:dyDescent="0.25">
      <c r="B132" s="27"/>
      <c r="C132" s="27"/>
      <c r="F132" s="28"/>
      <c r="G132" s="28"/>
      <c r="I132" s="28"/>
      <c r="M132" s="29"/>
      <c r="N132" s="29"/>
      <c r="O132" s="132"/>
      <c r="P132" s="30"/>
      <c r="BF132" s="19"/>
      <c r="BG132" s="19"/>
      <c r="BH132" s="19"/>
    </row>
    <row r="133" spans="2:60" s="48" customFormat="1" ht="14.25" hidden="1" customHeight="1" outlineLevel="1" x14ac:dyDescent="0.25">
      <c r="B133" s="54"/>
      <c r="C133" s="54" t="s">
        <v>29</v>
      </c>
      <c r="F133" s="55"/>
      <c r="G133" s="55"/>
      <c r="I133" s="55"/>
      <c r="M133" s="57" t="s">
        <v>5</v>
      </c>
      <c r="N133" s="57" t="s">
        <v>23</v>
      </c>
      <c r="O133" s="58"/>
      <c r="P133" s="59"/>
      <c r="Q133" s="60"/>
      <c r="R133" s="61">
        <f>+R134+R136+R138</f>
        <v>0</v>
      </c>
      <c r="S133" s="61">
        <v>0</v>
      </c>
      <c r="T133" s="61">
        <v>0</v>
      </c>
      <c r="U133" s="61">
        <v>0</v>
      </c>
      <c r="V133" s="61">
        <v>0</v>
      </c>
      <c r="W133" s="61">
        <v>0</v>
      </c>
      <c r="X133" s="61">
        <v>0</v>
      </c>
      <c r="Y133" s="61">
        <v>0</v>
      </c>
      <c r="Z133" s="61">
        <v>0</v>
      </c>
      <c r="AA133" s="61">
        <v>0</v>
      </c>
      <c r="AB133" s="61">
        <v>0</v>
      </c>
      <c r="AC133" s="61">
        <v>0</v>
      </c>
      <c r="AD133" s="61">
        <v>0</v>
      </c>
      <c r="AE133" s="61">
        <v>0</v>
      </c>
      <c r="AF133" s="61">
        <v>0</v>
      </c>
      <c r="AG133" s="61">
        <v>0</v>
      </c>
      <c r="AH133" s="61">
        <v>0</v>
      </c>
      <c r="AI133" s="61">
        <v>0</v>
      </c>
      <c r="AJ133" s="61">
        <v>0</v>
      </c>
      <c r="AK133" s="61">
        <v>0</v>
      </c>
      <c r="AL133" s="61">
        <v>0</v>
      </c>
      <c r="AM133" s="61">
        <v>0</v>
      </c>
      <c r="AN133" s="61">
        <v>0</v>
      </c>
      <c r="AO133" s="61">
        <v>0</v>
      </c>
      <c r="AP133" s="61">
        <v>0</v>
      </c>
      <c r="AQ133" s="61">
        <v>0</v>
      </c>
      <c r="AR133" s="61">
        <v>0</v>
      </c>
      <c r="AS133" s="61">
        <v>0</v>
      </c>
      <c r="AT133" s="61">
        <v>0</v>
      </c>
      <c r="AU133" s="61">
        <v>0</v>
      </c>
      <c r="AV133" s="61">
        <v>0</v>
      </c>
      <c r="AW133" s="61">
        <v>0</v>
      </c>
      <c r="AX133" s="61">
        <v>0</v>
      </c>
      <c r="AY133" s="61">
        <v>0</v>
      </c>
      <c r="AZ133" s="61">
        <v>0</v>
      </c>
      <c r="BA133" s="61">
        <v>0</v>
      </c>
      <c r="BB133" s="61">
        <v>0</v>
      </c>
      <c r="BC133" s="61">
        <v>0</v>
      </c>
      <c r="BD133" s="61">
        <v>0</v>
      </c>
      <c r="BE133" s="61">
        <v>0</v>
      </c>
      <c r="BF133" s="15"/>
      <c r="BG133" s="15"/>
      <c r="BH133" s="15"/>
    </row>
    <row r="134" spans="2:60" s="12" customFormat="1" ht="14.25" hidden="1" customHeight="1" outlineLevel="1" x14ac:dyDescent="0.25">
      <c r="D134" s="10" t="s">
        <v>37</v>
      </c>
      <c r="E134" s="10"/>
      <c r="I134" s="13"/>
      <c r="J134" s="13"/>
      <c r="M134" s="29" t="s">
        <v>5</v>
      </c>
      <c r="N134" s="29" t="s">
        <v>23</v>
      </c>
      <c r="R134" s="94">
        <f>-O135*O130</f>
        <v>0</v>
      </c>
      <c r="S134" s="14"/>
    </row>
    <row r="135" spans="2:60" ht="14.25" hidden="1" customHeight="1" outlineLevel="1" x14ac:dyDescent="0.2">
      <c r="C135" s="12"/>
      <c r="E135" s="2" t="s">
        <v>105</v>
      </c>
      <c r="H135" s="10"/>
      <c r="I135" s="32"/>
      <c r="J135" s="32"/>
      <c r="M135" s="29" t="s">
        <v>7</v>
      </c>
      <c r="N135" s="33" t="s">
        <v>8</v>
      </c>
      <c r="O135" s="137">
        <f>+IF(UserType="Regulatory body",0,AF17)</f>
        <v>0</v>
      </c>
      <c r="R135" s="95"/>
    </row>
    <row r="136" spans="2:60" ht="14.25" hidden="1" customHeight="1" outlineLevel="1" x14ac:dyDescent="0.2">
      <c r="C136" s="12"/>
      <c r="D136" s="10" t="s">
        <v>38</v>
      </c>
      <c r="E136" s="10"/>
      <c r="F136" s="12"/>
      <c r="G136" s="12"/>
      <c r="H136" s="12"/>
      <c r="I136" s="13"/>
      <c r="J136" s="13"/>
      <c r="K136" s="12"/>
      <c r="L136" s="12"/>
      <c r="M136" s="29" t="s">
        <v>5</v>
      </c>
      <c r="N136" s="29" t="s">
        <v>23</v>
      </c>
      <c r="O136" s="42"/>
      <c r="R136" s="94">
        <f>-O137*O120</f>
        <v>0</v>
      </c>
    </row>
    <row r="137" spans="2:60" ht="14.25" hidden="1" customHeight="1" outlineLevel="1" x14ac:dyDescent="0.2">
      <c r="C137" s="12"/>
      <c r="E137" s="2" t="s">
        <v>66</v>
      </c>
      <c r="H137" s="10"/>
      <c r="I137" s="32"/>
      <c r="J137" s="32"/>
      <c r="M137" s="29" t="s">
        <v>7</v>
      </c>
      <c r="N137" s="29" t="s">
        <v>237</v>
      </c>
      <c r="O137" s="138">
        <f>+IF(UserType="Regulatory body",0,AF18)</f>
        <v>0</v>
      </c>
      <c r="R137" s="95"/>
    </row>
    <row r="138" spans="2:60" ht="14.25" hidden="1" customHeight="1" outlineLevel="1" x14ac:dyDescent="0.2">
      <c r="C138" s="12"/>
      <c r="D138" s="2" t="s">
        <v>39</v>
      </c>
      <c r="H138" s="10"/>
      <c r="I138" s="32"/>
      <c r="J138" s="32"/>
      <c r="M138" s="29" t="s">
        <v>5</v>
      </c>
      <c r="N138" s="29" t="s">
        <v>23</v>
      </c>
      <c r="O138" s="42"/>
      <c r="R138" s="95">
        <f>-O139*O130</f>
        <v>0</v>
      </c>
    </row>
    <row r="139" spans="2:60" ht="14.25" hidden="1" customHeight="1" outlineLevel="1" x14ac:dyDescent="0.2">
      <c r="C139" s="12"/>
      <c r="E139" s="2" t="s">
        <v>67</v>
      </c>
      <c r="H139" s="10"/>
      <c r="I139" s="32"/>
      <c r="J139" s="32"/>
      <c r="M139" s="29" t="s">
        <v>7</v>
      </c>
      <c r="N139" s="33" t="s">
        <v>8</v>
      </c>
      <c r="O139" s="137">
        <f>+IF(UserType="Corporation",AF19,0)</f>
        <v>0</v>
      </c>
      <c r="R139" s="96"/>
    </row>
    <row r="140" spans="2:60" ht="10.5" hidden="1" customHeight="1" outlineLevel="1" x14ac:dyDescent="0.2">
      <c r="H140" s="10"/>
      <c r="I140" s="32"/>
      <c r="J140" s="32"/>
      <c r="M140" s="29"/>
      <c r="R140" s="81"/>
    </row>
    <row r="141" spans="2:60" s="7" customFormat="1" ht="14.25" hidden="1" customHeight="1" outlineLevel="1" thickBot="1" x14ac:dyDescent="0.3">
      <c r="B141" s="27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38"/>
      <c r="N141" s="38"/>
      <c r="O141" s="42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19"/>
      <c r="BG141" s="19"/>
      <c r="BH141" s="19"/>
    </row>
    <row r="142" spans="2:60" s="24" customFormat="1" ht="14.25" hidden="1" customHeight="1" outlineLevel="1" thickTop="1" thickBot="1" x14ac:dyDescent="0.3">
      <c r="B142" s="24" t="s">
        <v>238</v>
      </c>
      <c r="M142" s="25" t="s">
        <v>5</v>
      </c>
      <c r="N142" s="25" t="s">
        <v>57</v>
      </c>
      <c r="R142" s="62">
        <f t="shared" ref="R142:BE142" si="12">+R145+R150+R155+R158</f>
        <v>0</v>
      </c>
      <c r="S142" s="62" t="e">
        <f t="shared" si="12"/>
        <v>#N/A</v>
      </c>
      <c r="T142" s="62" t="e">
        <f t="shared" si="12"/>
        <v>#N/A</v>
      </c>
      <c r="U142" s="62" t="e">
        <f t="shared" si="12"/>
        <v>#N/A</v>
      </c>
      <c r="V142" s="62" t="e">
        <f t="shared" si="12"/>
        <v>#N/A</v>
      </c>
      <c r="W142" s="62" t="e">
        <f t="shared" si="12"/>
        <v>#N/A</v>
      </c>
      <c r="X142" s="62" t="e">
        <f t="shared" si="12"/>
        <v>#N/A</v>
      </c>
      <c r="Y142" s="62" t="e">
        <f t="shared" si="12"/>
        <v>#N/A</v>
      </c>
      <c r="Z142" s="62" t="e">
        <f t="shared" si="12"/>
        <v>#N/A</v>
      </c>
      <c r="AA142" s="62" t="e">
        <f t="shared" si="12"/>
        <v>#N/A</v>
      </c>
      <c r="AB142" s="62" t="e">
        <f t="shared" si="12"/>
        <v>#N/A</v>
      </c>
      <c r="AC142" s="62" t="e">
        <f t="shared" si="12"/>
        <v>#N/A</v>
      </c>
      <c r="AD142" s="62" t="e">
        <f t="shared" si="12"/>
        <v>#N/A</v>
      </c>
      <c r="AE142" s="62" t="e">
        <f t="shared" si="12"/>
        <v>#N/A</v>
      </c>
      <c r="AF142" s="62" t="e">
        <f t="shared" si="12"/>
        <v>#N/A</v>
      </c>
      <c r="AG142" s="62" t="e">
        <f t="shared" si="12"/>
        <v>#N/A</v>
      </c>
      <c r="AH142" s="62" t="e">
        <f t="shared" si="12"/>
        <v>#N/A</v>
      </c>
      <c r="AI142" s="62" t="e">
        <f t="shared" si="12"/>
        <v>#N/A</v>
      </c>
      <c r="AJ142" s="62" t="e">
        <f t="shared" si="12"/>
        <v>#N/A</v>
      </c>
      <c r="AK142" s="62" t="e">
        <f t="shared" si="12"/>
        <v>#N/A</v>
      </c>
      <c r="AL142" s="62" t="e">
        <f t="shared" si="12"/>
        <v>#N/A</v>
      </c>
      <c r="AM142" s="62" t="e">
        <f t="shared" si="12"/>
        <v>#N/A</v>
      </c>
      <c r="AN142" s="62" t="e">
        <f t="shared" si="12"/>
        <v>#N/A</v>
      </c>
      <c r="AO142" s="62" t="e">
        <f t="shared" si="12"/>
        <v>#N/A</v>
      </c>
      <c r="AP142" s="62" t="e">
        <f t="shared" si="12"/>
        <v>#N/A</v>
      </c>
      <c r="AQ142" s="62" t="e">
        <f t="shared" si="12"/>
        <v>#N/A</v>
      </c>
      <c r="AR142" s="62" t="e">
        <f t="shared" si="12"/>
        <v>#N/A</v>
      </c>
      <c r="AS142" s="62" t="e">
        <f t="shared" si="12"/>
        <v>#N/A</v>
      </c>
      <c r="AT142" s="62" t="e">
        <f t="shared" si="12"/>
        <v>#N/A</v>
      </c>
      <c r="AU142" s="62" t="e">
        <f t="shared" si="12"/>
        <v>#N/A</v>
      </c>
      <c r="AV142" s="62" t="e">
        <f t="shared" si="12"/>
        <v>#N/A</v>
      </c>
      <c r="AW142" s="62" t="e">
        <f t="shared" si="12"/>
        <v>#N/A</v>
      </c>
      <c r="AX142" s="62" t="e">
        <f t="shared" si="12"/>
        <v>#N/A</v>
      </c>
      <c r="AY142" s="62" t="e">
        <f t="shared" si="12"/>
        <v>#N/A</v>
      </c>
      <c r="AZ142" s="62" t="e">
        <f t="shared" si="12"/>
        <v>#N/A</v>
      </c>
      <c r="BA142" s="62" t="e">
        <f t="shared" si="12"/>
        <v>#N/A</v>
      </c>
      <c r="BB142" s="62" t="e">
        <f t="shared" si="12"/>
        <v>#N/A</v>
      </c>
      <c r="BC142" s="62" t="e">
        <f t="shared" si="12"/>
        <v>#N/A</v>
      </c>
      <c r="BD142" s="62" t="e">
        <f t="shared" si="12"/>
        <v>#N/A</v>
      </c>
      <c r="BE142" s="62" t="e">
        <f t="shared" si="12"/>
        <v>#N/A</v>
      </c>
    </row>
    <row r="143" spans="2:60" s="24" customFormat="1" ht="14.25" hidden="1" customHeight="1" outlineLevel="1" thickTop="1" thickBot="1" x14ac:dyDescent="0.3">
      <c r="B143" s="24" t="s">
        <v>239</v>
      </c>
      <c r="M143" s="25" t="s">
        <v>5</v>
      </c>
      <c r="N143" s="25" t="s">
        <v>57</v>
      </c>
      <c r="R143" s="62">
        <f t="shared" ref="R143:BE143" si="13">+R146+R151+R155+R158</f>
        <v>0</v>
      </c>
      <c r="S143" s="62" t="e">
        <f t="shared" si="13"/>
        <v>#N/A</v>
      </c>
      <c r="T143" s="62" t="e">
        <f t="shared" si="13"/>
        <v>#N/A</v>
      </c>
      <c r="U143" s="62" t="e">
        <f t="shared" si="13"/>
        <v>#N/A</v>
      </c>
      <c r="V143" s="62" t="e">
        <f t="shared" si="13"/>
        <v>#N/A</v>
      </c>
      <c r="W143" s="62" t="e">
        <f t="shared" si="13"/>
        <v>#N/A</v>
      </c>
      <c r="X143" s="62" t="e">
        <f t="shared" si="13"/>
        <v>#N/A</v>
      </c>
      <c r="Y143" s="62" t="e">
        <f t="shared" si="13"/>
        <v>#N/A</v>
      </c>
      <c r="Z143" s="62" t="e">
        <f t="shared" si="13"/>
        <v>#N/A</v>
      </c>
      <c r="AA143" s="62" t="e">
        <f t="shared" si="13"/>
        <v>#N/A</v>
      </c>
      <c r="AB143" s="62" t="e">
        <f t="shared" si="13"/>
        <v>#N/A</v>
      </c>
      <c r="AC143" s="62" t="e">
        <f t="shared" si="13"/>
        <v>#N/A</v>
      </c>
      <c r="AD143" s="62" t="e">
        <f t="shared" si="13"/>
        <v>#N/A</v>
      </c>
      <c r="AE143" s="62" t="e">
        <f t="shared" si="13"/>
        <v>#N/A</v>
      </c>
      <c r="AF143" s="62" t="e">
        <f t="shared" si="13"/>
        <v>#N/A</v>
      </c>
      <c r="AG143" s="62" t="e">
        <f t="shared" si="13"/>
        <v>#N/A</v>
      </c>
      <c r="AH143" s="62" t="e">
        <f t="shared" si="13"/>
        <v>#N/A</v>
      </c>
      <c r="AI143" s="62" t="e">
        <f t="shared" si="13"/>
        <v>#N/A</v>
      </c>
      <c r="AJ143" s="62" t="e">
        <f t="shared" si="13"/>
        <v>#N/A</v>
      </c>
      <c r="AK143" s="62" t="e">
        <f t="shared" si="13"/>
        <v>#N/A</v>
      </c>
      <c r="AL143" s="62" t="e">
        <f t="shared" si="13"/>
        <v>#N/A</v>
      </c>
      <c r="AM143" s="62" t="e">
        <f t="shared" si="13"/>
        <v>#N/A</v>
      </c>
      <c r="AN143" s="62" t="e">
        <f t="shared" si="13"/>
        <v>#N/A</v>
      </c>
      <c r="AO143" s="62" t="e">
        <f t="shared" si="13"/>
        <v>#N/A</v>
      </c>
      <c r="AP143" s="62" t="e">
        <f t="shared" si="13"/>
        <v>#N/A</v>
      </c>
      <c r="AQ143" s="62" t="e">
        <f t="shared" si="13"/>
        <v>#N/A</v>
      </c>
      <c r="AR143" s="62" t="e">
        <f t="shared" si="13"/>
        <v>#N/A</v>
      </c>
      <c r="AS143" s="62" t="e">
        <f t="shared" si="13"/>
        <v>#N/A</v>
      </c>
      <c r="AT143" s="62" t="e">
        <f t="shared" si="13"/>
        <v>#N/A</v>
      </c>
      <c r="AU143" s="62" t="e">
        <f t="shared" si="13"/>
        <v>#N/A</v>
      </c>
      <c r="AV143" s="62" t="e">
        <f t="shared" si="13"/>
        <v>#N/A</v>
      </c>
      <c r="AW143" s="62" t="e">
        <f t="shared" si="13"/>
        <v>#N/A</v>
      </c>
      <c r="AX143" s="62" t="e">
        <f t="shared" si="13"/>
        <v>#N/A</v>
      </c>
      <c r="AY143" s="62" t="e">
        <f t="shared" si="13"/>
        <v>#N/A</v>
      </c>
      <c r="AZ143" s="62" t="e">
        <f t="shared" si="13"/>
        <v>#N/A</v>
      </c>
      <c r="BA143" s="62" t="e">
        <f t="shared" si="13"/>
        <v>#N/A</v>
      </c>
      <c r="BB143" s="62" t="e">
        <f t="shared" si="13"/>
        <v>#N/A</v>
      </c>
      <c r="BC143" s="62" t="e">
        <f t="shared" si="13"/>
        <v>#N/A</v>
      </c>
      <c r="BD143" s="62" t="e">
        <f t="shared" si="13"/>
        <v>#N/A</v>
      </c>
      <c r="BE143" s="62" t="e">
        <f t="shared" si="13"/>
        <v>#N/A</v>
      </c>
    </row>
    <row r="144" spans="2:60" s="13" customFormat="1" ht="14.25" hidden="1" customHeight="1" outlineLevel="1" thickTop="1" x14ac:dyDescent="0.25">
      <c r="M144" s="20"/>
      <c r="N144" s="20"/>
      <c r="R144" s="63"/>
      <c r="S144" s="21"/>
    </row>
    <row r="145" spans="2:60" s="48" customFormat="1" ht="14.25" hidden="1" customHeight="1" outlineLevel="1" x14ac:dyDescent="0.25">
      <c r="B145" s="54"/>
      <c r="C145" s="222" t="s">
        <v>240</v>
      </c>
      <c r="F145" s="55"/>
      <c r="G145" s="55"/>
      <c r="I145" s="55"/>
      <c r="M145" s="57" t="s">
        <v>5</v>
      </c>
      <c r="N145" s="57" t="s">
        <v>57</v>
      </c>
      <c r="O145" s="58"/>
      <c r="P145" s="59"/>
      <c r="Q145" s="60"/>
      <c r="R145" s="61">
        <f>+O147*(1+VAT)</f>
        <v>0</v>
      </c>
      <c r="S145" s="61" t="e">
        <f>+R145*(1+CPI)</f>
        <v>#N/A</v>
      </c>
      <c r="T145" s="61" t="e">
        <f t="shared" ref="T145:BE145" si="14">+S145*(1+CPI)</f>
        <v>#N/A</v>
      </c>
      <c r="U145" s="61" t="e">
        <f t="shared" si="14"/>
        <v>#N/A</v>
      </c>
      <c r="V145" s="61" t="e">
        <f t="shared" si="14"/>
        <v>#N/A</v>
      </c>
      <c r="W145" s="61" t="e">
        <f t="shared" si="14"/>
        <v>#N/A</v>
      </c>
      <c r="X145" s="61" t="e">
        <f t="shared" si="14"/>
        <v>#N/A</v>
      </c>
      <c r="Y145" s="61" t="e">
        <f t="shared" si="14"/>
        <v>#N/A</v>
      </c>
      <c r="Z145" s="61" t="e">
        <f t="shared" si="14"/>
        <v>#N/A</v>
      </c>
      <c r="AA145" s="61" t="e">
        <f t="shared" si="14"/>
        <v>#N/A</v>
      </c>
      <c r="AB145" s="61" t="e">
        <f t="shared" si="14"/>
        <v>#N/A</v>
      </c>
      <c r="AC145" s="61" t="e">
        <f t="shared" si="14"/>
        <v>#N/A</v>
      </c>
      <c r="AD145" s="61" t="e">
        <f t="shared" si="14"/>
        <v>#N/A</v>
      </c>
      <c r="AE145" s="61" t="e">
        <f t="shared" si="14"/>
        <v>#N/A</v>
      </c>
      <c r="AF145" s="61" t="e">
        <f t="shared" si="14"/>
        <v>#N/A</v>
      </c>
      <c r="AG145" s="61" t="e">
        <f t="shared" si="14"/>
        <v>#N/A</v>
      </c>
      <c r="AH145" s="61" t="e">
        <f t="shared" si="14"/>
        <v>#N/A</v>
      </c>
      <c r="AI145" s="61" t="e">
        <f t="shared" si="14"/>
        <v>#N/A</v>
      </c>
      <c r="AJ145" s="61" t="e">
        <f t="shared" si="14"/>
        <v>#N/A</v>
      </c>
      <c r="AK145" s="61" t="e">
        <f t="shared" si="14"/>
        <v>#N/A</v>
      </c>
      <c r="AL145" s="61" t="e">
        <f t="shared" si="14"/>
        <v>#N/A</v>
      </c>
      <c r="AM145" s="61" t="e">
        <f t="shared" si="14"/>
        <v>#N/A</v>
      </c>
      <c r="AN145" s="61" t="e">
        <f t="shared" si="14"/>
        <v>#N/A</v>
      </c>
      <c r="AO145" s="61" t="e">
        <f t="shared" si="14"/>
        <v>#N/A</v>
      </c>
      <c r="AP145" s="61" t="e">
        <f t="shared" si="14"/>
        <v>#N/A</v>
      </c>
      <c r="AQ145" s="61" t="e">
        <f t="shared" si="14"/>
        <v>#N/A</v>
      </c>
      <c r="AR145" s="61" t="e">
        <f t="shared" si="14"/>
        <v>#N/A</v>
      </c>
      <c r="AS145" s="61" t="e">
        <f t="shared" si="14"/>
        <v>#N/A</v>
      </c>
      <c r="AT145" s="61" t="e">
        <f t="shared" si="14"/>
        <v>#N/A</v>
      </c>
      <c r="AU145" s="61" t="e">
        <f t="shared" si="14"/>
        <v>#N/A</v>
      </c>
      <c r="AV145" s="61" t="e">
        <f t="shared" si="14"/>
        <v>#N/A</v>
      </c>
      <c r="AW145" s="61" t="e">
        <f t="shared" si="14"/>
        <v>#N/A</v>
      </c>
      <c r="AX145" s="61" t="e">
        <f>+AW145*(1+CPI)</f>
        <v>#N/A</v>
      </c>
      <c r="AY145" s="61" t="e">
        <f t="shared" si="14"/>
        <v>#N/A</v>
      </c>
      <c r="AZ145" s="61" t="e">
        <f t="shared" si="14"/>
        <v>#N/A</v>
      </c>
      <c r="BA145" s="61" t="e">
        <f t="shared" si="14"/>
        <v>#N/A</v>
      </c>
      <c r="BB145" s="61" t="e">
        <f t="shared" si="14"/>
        <v>#N/A</v>
      </c>
      <c r="BC145" s="61" t="e">
        <f t="shared" si="14"/>
        <v>#N/A</v>
      </c>
      <c r="BD145" s="61" t="e">
        <f t="shared" si="14"/>
        <v>#N/A</v>
      </c>
      <c r="BE145" s="61" t="e">
        <f t="shared" si="14"/>
        <v>#N/A</v>
      </c>
      <c r="BF145" s="15"/>
      <c r="BG145" s="15"/>
      <c r="BH145" s="15"/>
    </row>
    <row r="146" spans="2:60" s="48" customFormat="1" ht="14.25" hidden="1" customHeight="1" outlineLevel="1" x14ac:dyDescent="0.25">
      <c r="B146" s="222"/>
      <c r="C146" s="222" t="s">
        <v>241</v>
      </c>
      <c r="F146" s="55"/>
      <c r="G146" s="55"/>
      <c r="I146" s="55"/>
      <c r="M146" s="57" t="s">
        <v>5</v>
      </c>
      <c r="N146" s="57" t="s">
        <v>57</v>
      </c>
      <c r="O146" s="58"/>
      <c r="P146" s="59"/>
      <c r="Q146" s="60"/>
      <c r="R146" s="61">
        <f>+(O147+O148)*(1+VAT)</f>
        <v>0</v>
      </c>
      <c r="S146" s="61" t="e">
        <f>+R146*(1+CPI)</f>
        <v>#N/A</v>
      </c>
      <c r="T146" s="61" t="e">
        <f t="shared" ref="T146" si="15">+S146*(1+CPI)</f>
        <v>#N/A</v>
      </c>
      <c r="U146" s="61" t="e">
        <f t="shared" ref="U146" si="16">+T146*(1+CPI)</f>
        <v>#N/A</v>
      </c>
      <c r="V146" s="61" t="e">
        <f t="shared" ref="V146" si="17">+U146*(1+CPI)</f>
        <v>#N/A</v>
      </c>
      <c r="W146" s="61" t="e">
        <f t="shared" ref="W146" si="18">+V146*(1+CPI)</f>
        <v>#N/A</v>
      </c>
      <c r="X146" s="61" t="e">
        <f t="shared" ref="X146" si="19">+W146*(1+CPI)</f>
        <v>#N/A</v>
      </c>
      <c r="Y146" s="61" t="e">
        <f t="shared" ref="Y146" si="20">+X146*(1+CPI)</f>
        <v>#N/A</v>
      </c>
      <c r="Z146" s="61" t="e">
        <f t="shared" ref="Z146" si="21">+Y146*(1+CPI)</f>
        <v>#N/A</v>
      </c>
      <c r="AA146" s="61" t="e">
        <f t="shared" ref="AA146" si="22">+Z146*(1+CPI)</f>
        <v>#N/A</v>
      </c>
      <c r="AB146" s="61" t="e">
        <f t="shared" ref="AB146" si="23">+AA146*(1+CPI)</f>
        <v>#N/A</v>
      </c>
      <c r="AC146" s="61" t="e">
        <f t="shared" ref="AC146" si="24">+AB146*(1+CPI)</f>
        <v>#N/A</v>
      </c>
      <c r="AD146" s="61" t="e">
        <f t="shared" ref="AD146" si="25">+AC146*(1+CPI)</f>
        <v>#N/A</v>
      </c>
      <c r="AE146" s="61" t="e">
        <f t="shared" ref="AE146" si="26">+AD146*(1+CPI)</f>
        <v>#N/A</v>
      </c>
      <c r="AF146" s="61" t="e">
        <f t="shared" ref="AF146" si="27">+AE146*(1+CPI)</f>
        <v>#N/A</v>
      </c>
      <c r="AG146" s="61" t="e">
        <f t="shared" ref="AG146" si="28">+AF146*(1+CPI)</f>
        <v>#N/A</v>
      </c>
      <c r="AH146" s="61" t="e">
        <f t="shared" ref="AH146" si="29">+AG146*(1+CPI)</f>
        <v>#N/A</v>
      </c>
      <c r="AI146" s="61" t="e">
        <f t="shared" ref="AI146" si="30">+AH146*(1+CPI)</f>
        <v>#N/A</v>
      </c>
      <c r="AJ146" s="61" t="e">
        <f t="shared" ref="AJ146" si="31">+AI146*(1+CPI)</f>
        <v>#N/A</v>
      </c>
      <c r="AK146" s="61" t="e">
        <f t="shared" ref="AK146" si="32">+AJ146*(1+CPI)</f>
        <v>#N/A</v>
      </c>
      <c r="AL146" s="61" t="e">
        <f t="shared" ref="AL146" si="33">+AK146*(1+CPI)</f>
        <v>#N/A</v>
      </c>
      <c r="AM146" s="61" t="e">
        <f t="shared" ref="AM146" si="34">+AL146*(1+CPI)</f>
        <v>#N/A</v>
      </c>
      <c r="AN146" s="61" t="e">
        <f t="shared" ref="AN146" si="35">+AM146*(1+CPI)</f>
        <v>#N/A</v>
      </c>
      <c r="AO146" s="61" t="e">
        <f t="shared" ref="AO146" si="36">+AN146*(1+CPI)</f>
        <v>#N/A</v>
      </c>
      <c r="AP146" s="61" t="e">
        <f t="shared" ref="AP146" si="37">+AO146*(1+CPI)</f>
        <v>#N/A</v>
      </c>
      <c r="AQ146" s="61" t="e">
        <f t="shared" ref="AQ146" si="38">+AP146*(1+CPI)</f>
        <v>#N/A</v>
      </c>
      <c r="AR146" s="61" t="e">
        <f t="shared" ref="AR146" si="39">+AQ146*(1+CPI)</f>
        <v>#N/A</v>
      </c>
      <c r="AS146" s="61" t="e">
        <f t="shared" ref="AS146" si="40">+AR146*(1+CPI)</f>
        <v>#N/A</v>
      </c>
      <c r="AT146" s="61" t="e">
        <f t="shared" ref="AT146" si="41">+AS146*(1+CPI)</f>
        <v>#N/A</v>
      </c>
      <c r="AU146" s="61" t="e">
        <f t="shared" ref="AU146" si="42">+AT146*(1+CPI)</f>
        <v>#N/A</v>
      </c>
      <c r="AV146" s="61" t="e">
        <f t="shared" ref="AV146" si="43">+AU146*(1+CPI)</f>
        <v>#N/A</v>
      </c>
      <c r="AW146" s="61" t="e">
        <f t="shared" ref="AW146" si="44">+AV146*(1+CPI)</f>
        <v>#N/A</v>
      </c>
      <c r="AX146" s="61" t="e">
        <f>+AW146*(1+CPI)</f>
        <v>#N/A</v>
      </c>
      <c r="AY146" s="61" t="e">
        <f t="shared" ref="AY146" si="45">+AX146*(1+CPI)</f>
        <v>#N/A</v>
      </c>
      <c r="AZ146" s="61" t="e">
        <f t="shared" ref="AZ146" si="46">+AY146*(1+CPI)</f>
        <v>#N/A</v>
      </c>
      <c r="BA146" s="61" t="e">
        <f t="shared" ref="BA146" si="47">+AZ146*(1+CPI)</f>
        <v>#N/A</v>
      </c>
      <c r="BB146" s="61" t="e">
        <f t="shared" ref="BB146" si="48">+BA146*(1+CPI)</f>
        <v>#N/A</v>
      </c>
      <c r="BC146" s="61" t="e">
        <f t="shared" ref="BC146" si="49">+BB146*(1+CPI)</f>
        <v>#N/A</v>
      </c>
      <c r="BD146" s="61" t="e">
        <f t="shared" ref="BD146" si="50">+BC146*(1+CPI)</f>
        <v>#N/A</v>
      </c>
      <c r="BE146" s="61" t="e">
        <f t="shared" ref="BE146" si="51">+BD146*(1+CPI)</f>
        <v>#N/A</v>
      </c>
      <c r="BF146" s="15"/>
      <c r="BG146" s="15"/>
      <c r="BH146" s="15"/>
    </row>
    <row r="147" spans="2:60" s="7" customFormat="1" ht="14.25" hidden="1" customHeight="1" outlineLevel="1" x14ac:dyDescent="0.25">
      <c r="B147" s="28"/>
      <c r="D147" s="28" t="s">
        <v>10</v>
      </c>
      <c r="F147" s="28"/>
      <c r="G147" s="28"/>
      <c r="I147" s="28"/>
      <c r="M147" s="29" t="s">
        <v>7</v>
      </c>
      <c r="N147" s="29" t="s">
        <v>57</v>
      </c>
      <c r="O147" s="136">
        <f>+AK10</f>
        <v>0</v>
      </c>
      <c r="R147" s="308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1"/>
      <c r="BG147" s="31"/>
      <c r="BH147" s="31"/>
    </row>
    <row r="148" spans="2:60" s="7" customFormat="1" ht="14.25" hidden="1" customHeight="1" outlineLevel="1" x14ac:dyDescent="0.25">
      <c r="B148" s="28"/>
      <c r="D148" s="28" t="s">
        <v>229</v>
      </c>
      <c r="F148" s="28"/>
      <c r="G148" s="28"/>
      <c r="I148" s="28"/>
      <c r="M148" s="29" t="s">
        <v>7</v>
      </c>
      <c r="N148" s="29" t="s">
        <v>57</v>
      </c>
      <c r="O148" s="136">
        <f>+T14</f>
        <v>0</v>
      </c>
      <c r="R148" s="34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1"/>
      <c r="BG148" s="31"/>
      <c r="BH148" s="31"/>
    </row>
    <row r="149" spans="2:60" s="7" customFormat="1" ht="14.25" hidden="1" customHeight="1" outlineLevel="1" x14ac:dyDescent="0.25">
      <c r="B149" s="28"/>
      <c r="D149" s="28"/>
      <c r="F149" s="28"/>
      <c r="G149" s="28"/>
      <c r="I149" s="28"/>
      <c r="M149" s="29"/>
      <c r="N149" s="29"/>
      <c r="O149" s="34"/>
      <c r="R149" s="34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1"/>
      <c r="BG149" s="31"/>
      <c r="BH149" s="31"/>
    </row>
    <row r="150" spans="2:60" s="48" customFormat="1" ht="14.25" hidden="1" customHeight="1" outlineLevel="1" x14ac:dyDescent="0.25">
      <c r="B150" s="222"/>
      <c r="C150" s="222" t="s">
        <v>242</v>
      </c>
      <c r="F150" s="55"/>
      <c r="G150" s="55"/>
      <c r="I150" s="55"/>
      <c r="M150" s="57" t="s">
        <v>5</v>
      </c>
      <c r="N150" s="57" t="s">
        <v>57</v>
      </c>
      <c r="O150" s="58"/>
      <c r="P150" s="59"/>
      <c r="Q150" s="60"/>
      <c r="R150" s="61">
        <v>0</v>
      </c>
      <c r="S150" s="61">
        <v>0</v>
      </c>
      <c r="T150" s="61">
        <v>0</v>
      </c>
      <c r="U150" s="61">
        <v>0</v>
      </c>
      <c r="V150" s="61">
        <v>0</v>
      </c>
      <c r="W150" s="61">
        <v>0</v>
      </c>
      <c r="X150" s="61">
        <v>0</v>
      </c>
      <c r="Y150" s="61">
        <v>0</v>
      </c>
      <c r="Z150" s="61">
        <v>0</v>
      </c>
      <c r="AA150" s="61">
        <v>0</v>
      </c>
      <c r="AB150" s="61">
        <v>0</v>
      </c>
      <c r="AC150" s="61">
        <v>0</v>
      </c>
      <c r="AD150" s="61">
        <v>0</v>
      </c>
      <c r="AE150" s="61">
        <v>0</v>
      </c>
      <c r="AF150" s="61">
        <v>0</v>
      </c>
      <c r="AG150" s="61">
        <v>0</v>
      </c>
      <c r="AH150" s="61">
        <v>0</v>
      </c>
      <c r="AI150" s="61">
        <v>0</v>
      </c>
      <c r="AJ150" s="61">
        <v>0</v>
      </c>
      <c r="AK150" s="61">
        <v>0</v>
      </c>
      <c r="AL150" s="61">
        <v>0</v>
      </c>
      <c r="AM150" s="61">
        <v>0</v>
      </c>
      <c r="AN150" s="61">
        <v>0</v>
      </c>
      <c r="AO150" s="61">
        <v>0</v>
      </c>
      <c r="AP150" s="61">
        <v>0</v>
      </c>
      <c r="AQ150" s="61">
        <v>0</v>
      </c>
      <c r="AR150" s="61">
        <v>0</v>
      </c>
      <c r="AS150" s="61">
        <v>0</v>
      </c>
      <c r="AT150" s="61">
        <v>0</v>
      </c>
      <c r="AU150" s="61">
        <v>0</v>
      </c>
      <c r="AV150" s="61">
        <v>0</v>
      </c>
      <c r="AW150" s="61">
        <v>0</v>
      </c>
      <c r="AX150" s="61">
        <v>0</v>
      </c>
      <c r="AY150" s="61">
        <v>0</v>
      </c>
      <c r="AZ150" s="61">
        <v>0</v>
      </c>
      <c r="BA150" s="61">
        <v>0</v>
      </c>
      <c r="BB150" s="61">
        <v>0</v>
      </c>
      <c r="BC150" s="61">
        <v>0</v>
      </c>
      <c r="BD150" s="61">
        <v>0</v>
      </c>
      <c r="BE150" s="61">
        <v>0</v>
      </c>
      <c r="BF150" s="15"/>
      <c r="BG150" s="15"/>
      <c r="BH150" s="15"/>
    </row>
    <row r="151" spans="2:60" s="48" customFormat="1" ht="14.25" hidden="1" customHeight="1" outlineLevel="1" x14ac:dyDescent="0.25">
      <c r="B151" s="222"/>
      <c r="C151" s="222" t="s">
        <v>243</v>
      </c>
      <c r="F151" s="55"/>
      <c r="G151" s="55"/>
      <c r="I151" s="55"/>
      <c r="M151" s="57" t="s">
        <v>5</v>
      </c>
      <c r="N151" s="57" t="s">
        <v>57</v>
      </c>
      <c r="O151" s="58"/>
      <c r="P151" s="59"/>
      <c r="Q151" s="60"/>
      <c r="R151" s="61">
        <f t="shared" ref="R151:BE151" si="52">+IFERROR(R152*R125/R153,0)*(1+VAT)</f>
        <v>0</v>
      </c>
      <c r="S151" s="61">
        <f t="shared" si="52"/>
        <v>0</v>
      </c>
      <c r="T151" s="61">
        <f t="shared" si="52"/>
        <v>0</v>
      </c>
      <c r="U151" s="61">
        <f t="shared" si="52"/>
        <v>0</v>
      </c>
      <c r="V151" s="61">
        <f t="shared" si="52"/>
        <v>0</v>
      </c>
      <c r="W151" s="61">
        <f t="shared" si="52"/>
        <v>0</v>
      </c>
      <c r="X151" s="61">
        <f t="shared" si="52"/>
        <v>0</v>
      </c>
      <c r="Y151" s="61">
        <f t="shared" si="52"/>
        <v>0</v>
      </c>
      <c r="Z151" s="61">
        <f t="shared" si="52"/>
        <v>0</v>
      </c>
      <c r="AA151" s="61">
        <f t="shared" si="52"/>
        <v>0</v>
      </c>
      <c r="AB151" s="61">
        <f t="shared" si="52"/>
        <v>0</v>
      </c>
      <c r="AC151" s="61">
        <f t="shared" si="52"/>
        <v>0</v>
      </c>
      <c r="AD151" s="61">
        <f t="shared" si="52"/>
        <v>0</v>
      </c>
      <c r="AE151" s="61">
        <f t="shared" si="52"/>
        <v>0</v>
      </c>
      <c r="AF151" s="61">
        <f t="shared" si="52"/>
        <v>0</v>
      </c>
      <c r="AG151" s="61">
        <f t="shared" si="52"/>
        <v>0</v>
      </c>
      <c r="AH151" s="61">
        <f t="shared" si="52"/>
        <v>0</v>
      </c>
      <c r="AI151" s="61">
        <f t="shared" si="52"/>
        <v>0</v>
      </c>
      <c r="AJ151" s="61">
        <f t="shared" si="52"/>
        <v>0</v>
      </c>
      <c r="AK151" s="61">
        <f t="shared" si="52"/>
        <v>0</v>
      </c>
      <c r="AL151" s="61">
        <f t="shared" si="52"/>
        <v>0</v>
      </c>
      <c r="AM151" s="61">
        <f t="shared" si="52"/>
        <v>0</v>
      </c>
      <c r="AN151" s="61">
        <f t="shared" si="52"/>
        <v>0</v>
      </c>
      <c r="AO151" s="61">
        <f t="shared" si="52"/>
        <v>0</v>
      </c>
      <c r="AP151" s="61">
        <f t="shared" si="52"/>
        <v>0</v>
      </c>
      <c r="AQ151" s="61">
        <f t="shared" si="52"/>
        <v>0</v>
      </c>
      <c r="AR151" s="61">
        <f t="shared" si="52"/>
        <v>0</v>
      </c>
      <c r="AS151" s="61">
        <f t="shared" si="52"/>
        <v>0</v>
      </c>
      <c r="AT151" s="61">
        <f t="shared" si="52"/>
        <v>0</v>
      </c>
      <c r="AU151" s="61">
        <f t="shared" si="52"/>
        <v>0</v>
      </c>
      <c r="AV151" s="61">
        <f t="shared" si="52"/>
        <v>0</v>
      </c>
      <c r="AW151" s="61">
        <f t="shared" si="52"/>
        <v>0</v>
      </c>
      <c r="AX151" s="61">
        <f t="shared" si="52"/>
        <v>0</v>
      </c>
      <c r="AY151" s="61">
        <f t="shared" si="52"/>
        <v>0</v>
      </c>
      <c r="AZ151" s="61">
        <f t="shared" si="52"/>
        <v>0</v>
      </c>
      <c r="BA151" s="61">
        <f t="shared" si="52"/>
        <v>0</v>
      </c>
      <c r="BB151" s="61">
        <f t="shared" si="52"/>
        <v>0</v>
      </c>
      <c r="BC151" s="61">
        <f t="shared" si="52"/>
        <v>0</v>
      </c>
      <c r="BD151" s="61">
        <f t="shared" si="52"/>
        <v>0</v>
      </c>
      <c r="BE151" s="61">
        <f t="shared" si="52"/>
        <v>0</v>
      </c>
      <c r="BF151" s="15"/>
      <c r="BG151" s="15"/>
      <c r="BH151" s="15"/>
    </row>
    <row r="152" spans="2:60" s="7" customFormat="1" ht="14.25" hidden="1" customHeight="1" outlineLevel="1" x14ac:dyDescent="0.25">
      <c r="B152" s="27"/>
      <c r="C152" s="27"/>
      <c r="D152" s="7" t="s">
        <v>93</v>
      </c>
      <c r="F152" s="28"/>
      <c r="G152" s="28"/>
      <c r="I152" s="28"/>
      <c r="M152" s="29" t="s">
        <v>7</v>
      </c>
      <c r="N152" s="29" t="s">
        <v>224</v>
      </c>
      <c r="O152" s="64"/>
      <c r="P152" s="65"/>
      <c r="Q152" s="13"/>
      <c r="R152" s="203" t="e">
        <f>+R209</f>
        <v>#N/A</v>
      </c>
      <c r="S152" s="203" t="e">
        <f t="shared" ref="S152:BE152" si="53">+S209</f>
        <v>#N/A</v>
      </c>
      <c r="T152" s="203" t="e">
        <f t="shared" si="53"/>
        <v>#N/A</v>
      </c>
      <c r="U152" s="203" t="e">
        <f t="shared" si="53"/>
        <v>#N/A</v>
      </c>
      <c r="V152" s="203" t="e">
        <f t="shared" si="53"/>
        <v>#N/A</v>
      </c>
      <c r="W152" s="203" t="e">
        <f t="shared" si="53"/>
        <v>#N/A</v>
      </c>
      <c r="X152" s="203" t="e">
        <f t="shared" si="53"/>
        <v>#N/A</v>
      </c>
      <c r="Y152" s="203" t="e">
        <f t="shared" si="53"/>
        <v>#N/A</v>
      </c>
      <c r="Z152" s="203" t="e">
        <f t="shared" si="53"/>
        <v>#N/A</v>
      </c>
      <c r="AA152" s="203" t="e">
        <f t="shared" si="53"/>
        <v>#N/A</v>
      </c>
      <c r="AB152" s="203" t="e">
        <f t="shared" si="53"/>
        <v>#N/A</v>
      </c>
      <c r="AC152" s="203" t="e">
        <f t="shared" si="53"/>
        <v>#N/A</v>
      </c>
      <c r="AD152" s="203" t="e">
        <f t="shared" si="53"/>
        <v>#N/A</v>
      </c>
      <c r="AE152" s="203" t="e">
        <f t="shared" si="53"/>
        <v>#N/A</v>
      </c>
      <c r="AF152" s="203" t="e">
        <f t="shared" si="53"/>
        <v>#N/A</v>
      </c>
      <c r="AG152" s="203" t="e">
        <f t="shared" si="53"/>
        <v>#N/A</v>
      </c>
      <c r="AH152" s="203" t="e">
        <f t="shared" si="53"/>
        <v>#N/A</v>
      </c>
      <c r="AI152" s="203" t="e">
        <f t="shared" si="53"/>
        <v>#N/A</v>
      </c>
      <c r="AJ152" s="203" t="e">
        <f t="shared" si="53"/>
        <v>#N/A</v>
      </c>
      <c r="AK152" s="203" t="e">
        <f t="shared" si="53"/>
        <v>#N/A</v>
      </c>
      <c r="AL152" s="203" t="e">
        <f t="shared" si="53"/>
        <v>#N/A</v>
      </c>
      <c r="AM152" s="203" t="e">
        <f t="shared" si="53"/>
        <v>#N/A</v>
      </c>
      <c r="AN152" s="203" t="e">
        <f t="shared" si="53"/>
        <v>#N/A</v>
      </c>
      <c r="AO152" s="203" t="e">
        <f t="shared" si="53"/>
        <v>#N/A</v>
      </c>
      <c r="AP152" s="203" t="e">
        <f t="shared" si="53"/>
        <v>#N/A</v>
      </c>
      <c r="AQ152" s="203" t="e">
        <f t="shared" si="53"/>
        <v>#N/A</v>
      </c>
      <c r="AR152" s="203" t="e">
        <f t="shared" si="53"/>
        <v>#N/A</v>
      </c>
      <c r="AS152" s="203" t="e">
        <f t="shared" si="53"/>
        <v>#N/A</v>
      </c>
      <c r="AT152" s="203" t="e">
        <f t="shared" si="53"/>
        <v>#N/A</v>
      </c>
      <c r="AU152" s="203" t="e">
        <f t="shared" si="53"/>
        <v>#N/A</v>
      </c>
      <c r="AV152" s="203" t="e">
        <f t="shared" si="53"/>
        <v>#N/A</v>
      </c>
      <c r="AW152" s="203" t="e">
        <f t="shared" si="53"/>
        <v>#N/A</v>
      </c>
      <c r="AX152" s="203" t="e">
        <f t="shared" si="53"/>
        <v>#N/A</v>
      </c>
      <c r="AY152" s="203" t="e">
        <f t="shared" si="53"/>
        <v>#N/A</v>
      </c>
      <c r="AZ152" s="203" t="e">
        <f t="shared" si="53"/>
        <v>#N/A</v>
      </c>
      <c r="BA152" s="203" t="e">
        <f t="shared" si="53"/>
        <v>#N/A</v>
      </c>
      <c r="BB152" s="203" t="e">
        <f t="shared" si="53"/>
        <v>#N/A</v>
      </c>
      <c r="BC152" s="203" t="e">
        <f t="shared" si="53"/>
        <v>#N/A</v>
      </c>
      <c r="BD152" s="203" t="e">
        <f t="shared" si="53"/>
        <v>#N/A</v>
      </c>
      <c r="BE152" s="203" t="e">
        <f t="shared" si="53"/>
        <v>#N/A</v>
      </c>
      <c r="BF152" s="19"/>
      <c r="BG152" s="19"/>
      <c r="BH152" s="19"/>
    </row>
    <row r="153" spans="2:60" s="7" customFormat="1" ht="14.25" hidden="1" customHeight="1" outlineLevel="1" x14ac:dyDescent="0.25">
      <c r="B153" s="28"/>
      <c r="C153" s="28"/>
      <c r="D153" s="10" t="s">
        <v>56</v>
      </c>
      <c r="F153" s="28"/>
      <c r="G153" s="28"/>
      <c r="I153" s="28"/>
      <c r="M153" s="29" t="s">
        <v>7</v>
      </c>
      <c r="N153" s="38" t="s">
        <v>8</v>
      </c>
      <c r="O153" s="42"/>
      <c r="R153" s="41">
        <f>+R210</f>
        <v>0</v>
      </c>
      <c r="S153" s="41">
        <f t="shared" ref="S153:BE153" si="54">+S210</f>
        <v>0</v>
      </c>
      <c r="T153" s="41">
        <f t="shared" si="54"/>
        <v>0</v>
      </c>
      <c r="U153" s="41">
        <f t="shared" si="54"/>
        <v>0</v>
      </c>
      <c r="V153" s="41">
        <f t="shared" si="54"/>
        <v>0</v>
      </c>
      <c r="W153" s="41">
        <f t="shared" si="54"/>
        <v>0</v>
      </c>
      <c r="X153" s="41">
        <f t="shared" si="54"/>
        <v>0</v>
      </c>
      <c r="Y153" s="41">
        <f t="shared" si="54"/>
        <v>0</v>
      </c>
      <c r="Z153" s="41">
        <f t="shared" si="54"/>
        <v>0</v>
      </c>
      <c r="AA153" s="41">
        <f t="shared" si="54"/>
        <v>0</v>
      </c>
      <c r="AB153" s="41">
        <f t="shared" si="54"/>
        <v>0</v>
      </c>
      <c r="AC153" s="41">
        <f t="shared" si="54"/>
        <v>0</v>
      </c>
      <c r="AD153" s="41">
        <f t="shared" si="54"/>
        <v>0</v>
      </c>
      <c r="AE153" s="41">
        <f t="shared" si="54"/>
        <v>0</v>
      </c>
      <c r="AF153" s="41">
        <f t="shared" si="54"/>
        <v>0</v>
      </c>
      <c r="AG153" s="41">
        <f t="shared" si="54"/>
        <v>0</v>
      </c>
      <c r="AH153" s="41">
        <f t="shared" si="54"/>
        <v>0</v>
      </c>
      <c r="AI153" s="41">
        <f t="shared" si="54"/>
        <v>0</v>
      </c>
      <c r="AJ153" s="41">
        <f t="shared" si="54"/>
        <v>0</v>
      </c>
      <c r="AK153" s="41">
        <f t="shared" si="54"/>
        <v>0</v>
      </c>
      <c r="AL153" s="41">
        <f t="shared" si="54"/>
        <v>0</v>
      </c>
      <c r="AM153" s="41">
        <f t="shared" si="54"/>
        <v>0</v>
      </c>
      <c r="AN153" s="41">
        <f t="shared" si="54"/>
        <v>0</v>
      </c>
      <c r="AO153" s="41">
        <f t="shared" si="54"/>
        <v>0</v>
      </c>
      <c r="AP153" s="41">
        <f t="shared" si="54"/>
        <v>0</v>
      </c>
      <c r="AQ153" s="41">
        <f t="shared" si="54"/>
        <v>0</v>
      </c>
      <c r="AR153" s="41">
        <f t="shared" si="54"/>
        <v>0</v>
      </c>
      <c r="AS153" s="41">
        <f t="shared" si="54"/>
        <v>0</v>
      </c>
      <c r="AT153" s="41">
        <f t="shared" si="54"/>
        <v>0</v>
      </c>
      <c r="AU153" s="41">
        <f t="shared" si="54"/>
        <v>0</v>
      </c>
      <c r="AV153" s="41">
        <f t="shared" si="54"/>
        <v>0</v>
      </c>
      <c r="AW153" s="41">
        <f t="shared" si="54"/>
        <v>0</v>
      </c>
      <c r="AX153" s="41">
        <f t="shared" si="54"/>
        <v>0</v>
      </c>
      <c r="AY153" s="41">
        <f t="shared" si="54"/>
        <v>0</v>
      </c>
      <c r="AZ153" s="41">
        <f t="shared" si="54"/>
        <v>0</v>
      </c>
      <c r="BA153" s="41">
        <f t="shared" si="54"/>
        <v>0</v>
      </c>
      <c r="BB153" s="41">
        <f t="shared" si="54"/>
        <v>0</v>
      </c>
      <c r="BC153" s="41">
        <f t="shared" si="54"/>
        <v>0</v>
      </c>
      <c r="BD153" s="41">
        <f t="shared" si="54"/>
        <v>0</v>
      </c>
      <c r="BE153" s="41">
        <f t="shared" si="54"/>
        <v>0</v>
      </c>
      <c r="BF153" s="31"/>
      <c r="BG153" s="31"/>
      <c r="BH153" s="31"/>
    </row>
    <row r="154" spans="2:60" s="7" customFormat="1" ht="14.25" hidden="1" customHeight="1" outlineLevel="1" x14ac:dyDescent="0.25">
      <c r="B154" s="28"/>
      <c r="C154" s="28"/>
      <c r="D154" s="10"/>
      <c r="F154" s="28"/>
      <c r="G154" s="28"/>
      <c r="I154" s="28"/>
      <c r="M154" s="29"/>
      <c r="N154" s="38"/>
      <c r="R154" s="39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1"/>
      <c r="BG154" s="31"/>
      <c r="BH154" s="31"/>
    </row>
    <row r="155" spans="2:60" s="48" customFormat="1" ht="14.25" hidden="1" customHeight="1" outlineLevel="1" x14ac:dyDescent="0.25">
      <c r="B155" s="54"/>
      <c r="C155" s="54" t="s">
        <v>42</v>
      </c>
      <c r="F155" s="55"/>
      <c r="G155" s="55"/>
      <c r="I155" s="55"/>
      <c r="M155" s="57" t="s">
        <v>5</v>
      </c>
      <c r="N155" s="57" t="s">
        <v>57</v>
      </c>
      <c r="O155" s="58"/>
      <c r="P155" s="59"/>
      <c r="Q155" s="60"/>
      <c r="R155" s="61">
        <f t="shared" ref="R155:BE155" si="55">+R156*R76*(1+VAT)</f>
        <v>0</v>
      </c>
      <c r="S155" s="61">
        <f t="shared" si="55"/>
        <v>0</v>
      </c>
      <c r="T155" s="61">
        <f t="shared" si="55"/>
        <v>0</v>
      </c>
      <c r="U155" s="61">
        <f t="shared" si="55"/>
        <v>0</v>
      </c>
      <c r="V155" s="61">
        <f t="shared" si="55"/>
        <v>0</v>
      </c>
      <c r="W155" s="61">
        <f t="shared" si="55"/>
        <v>0</v>
      </c>
      <c r="X155" s="61">
        <f t="shared" si="55"/>
        <v>0</v>
      </c>
      <c r="Y155" s="61">
        <f t="shared" si="55"/>
        <v>0</v>
      </c>
      <c r="Z155" s="61">
        <f t="shared" si="55"/>
        <v>0</v>
      </c>
      <c r="AA155" s="61">
        <f t="shared" si="55"/>
        <v>0</v>
      </c>
      <c r="AB155" s="61">
        <f t="shared" si="55"/>
        <v>0</v>
      </c>
      <c r="AC155" s="61">
        <f t="shared" si="55"/>
        <v>0</v>
      </c>
      <c r="AD155" s="61">
        <f t="shared" si="55"/>
        <v>0</v>
      </c>
      <c r="AE155" s="61">
        <f t="shared" si="55"/>
        <v>0</v>
      </c>
      <c r="AF155" s="61">
        <f t="shared" si="55"/>
        <v>0</v>
      </c>
      <c r="AG155" s="61">
        <f t="shared" si="55"/>
        <v>0</v>
      </c>
      <c r="AH155" s="61">
        <f t="shared" si="55"/>
        <v>0</v>
      </c>
      <c r="AI155" s="61">
        <f t="shared" si="55"/>
        <v>0</v>
      </c>
      <c r="AJ155" s="61">
        <f t="shared" si="55"/>
        <v>0</v>
      </c>
      <c r="AK155" s="61">
        <f t="shared" si="55"/>
        <v>0</v>
      </c>
      <c r="AL155" s="61">
        <f t="shared" si="55"/>
        <v>0</v>
      </c>
      <c r="AM155" s="61">
        <f t="shared" si="55"/>
        <v>0</v>
      </c>
      <c r="AN155" s="61">
        <f t="shared" si="55"/>
        <v>0</v>
      </c>
      <c r="AO155" s="61">
        <f t="shared" si="55"/>
        <v>0</v>
      </c>
      <c r="AP155" s="61">
        <f t="shared" si="55"/>
        <v>0</v>
      </c>
      <c r="AQ155" s="61">
        <f t="shared" si="55"/>
        <v>0</v>
      </c>
      <c r="AR155" s="61">
        <f t="shared" si="55"/>
        <v>0</v>
      </c>
      <c r="AS155" s="61">
        <f t="shared" si="55"/>
        <v>0</v>
      </c>
      <c r="AT155" s="61">
        <f t="shared" si="55"/>
        <v>0</v>
      </c>
      <c r="AU155" s="61">
        <f t="shared" si="55"/>
        <v>0</v>
      </c>
      <c r="AV155" s="61">
        <f t="shared" si="55"/>
        <v>0</v>
      </c>
      <c r="AW155" s="61">
        <f t="shared" si="55"/>
        <v>0</v>
      </c>
      <c r="AX155" s="61">
        <f t="shared" si="55"/>
        <v>0</v>
      </c>
      <c r="AY155" s="61">
        <f t="shared" si="55"/>
        <v>0</v>
      </c>
      <c r="AZ155" s="61">
        <f t="shared" si="55"/>
        <v>0</v>
      </c>
      <c r="BA155" s="61">
        <f t="shared" si="55"/>
        <v>0</v>
      </c>
      <c r="BB155" s="61">
        <f t="shared" si="55"/>
        <v>0</v>
      </c>
      <c r="BC155" s="61">
        <f t="shared" si="55"/>
        <v>0</v>
      </c>
      <c r="BD155" s="61">
        <f t="shared" si="55"/>
        <v>0</v>
      </c>
      <c r="BE155" s="61">
        <f t="shared" si="55"/>
        <v>0</v>
      </c>
      <c r="BF155" s="15"/>
      <c r="BG155" s="15"/>
      <c r="BH155" s="15"/>
    </row>
    <row r="156" spans="2:60" s="7" customFormat="1" ht="14.25" hidden="1" customHeight="1" outlineLevel="1" x14ac:dyDescent="0.25">
      <c r="B156" s="28"/>
      <c r="C156" s="28"/>
      <c r="D156" s="7" t="s">
        <v>45</v>
      </c>
      <c r="F156" s="28"/>
      <c r="G156" s="28"/>
      <c r="I156" s="28"/>
      <c r="M156" s="29" t="s">
        <v>36</v>
      </c>
      <c r="N156" s="29" t="s">
        <v>58</v>
      </c>
      <c r="O156" s="229">
        <v>80</v>
      </c>
      <c r="P156" s="65"/>
      <c r="Q156" s="13"/>
      <c r="R156" s="37">
        <f>+O156</f>
        <v>80</v>
      </c>
      <c r="S156" s="37">
        <f>+R156</f>
        <v>80</v>
      </c>
      <c r="T156" s="37">
        <f t="shared" ref="T156:BE156" si="56">+S156</f>
        <v>80</v>
      </c>
      <c r="U156" s="37">
        <f t="shared" si="56"/>
        <v>80</v>
      </c>
      <c r="V156" s="37">
        <f t="shared" si="56"/>
        <v>80</v>
      </c>
      <c r="W156" s="37">
        <f t="shared" si="56"/>
        <v>80</v>
      </c>
      <c r="X156" s="37">
        <f t="shared" si="56"/>
        <v>80</v>
      </c>
      <c r="Y156" s="37">
        <f t="shared" si="56"/>
        <v>80</v>
      </c>
      <c r="Z156" s="37">
        <f t="shared" si="56"/>
        <v>80</v>
      </c>
      <c r="AA156" s="37">
        <f t="shared" si="56"/>
        <v>80</v>
      </c>
      <c r="AB156" s="37">
        <f t="shared" si="56"/>
        <v>80</v>
      </c>
      <c r="AC156" s="37">
        <f t="shared" si="56"/>
        <v>80</v>
      </c>
      <c r="AD156" s="37">
        <f t="shared" si="56"/>
        <v>80</v>
      </c>
      <c r="AE156" s="37">
        <f t="shared" si="56"/>
        <v>80</v>
      </c>
      <c r="AF156" s="37">
        <f t="shared" si="56"/>
        <v>80</v>
      </c>
      <c r="AG156" s="37">
        <f t="shared" si="56"/>
        <v>80</v>
      </c>
      <c r="AH156" s="37">
        <f t="shared" si="56"/>
        <v>80</v>
      </c>
      <c r="AI156" s="37">
        <f t="shared" si="56"/>
        <v>80</v>
      </c>
      <c r="AJ156" s="37">
        <f t="shared" si="56"/>
        <v>80</v>
      </c>
      <c r="AK156" s="37">
        <f t="shared" si="56"/>
        <v>80</v>
      </c>
      <c r="AL156" s="37">
        <f t="shared" si="56"/>
        <v>80</v>
      </c>
      <c r="AM156" s="37">
        <f t="shared" si="56"/>
        <v>80</v>
      </c>
      <c r="AN156" s="37">
        <f t="shared" si="56"/>
        <v>80</v>
      </c>
      <c r="AO156" s="37">
        <f t="shared" si="56"/>
        <v>80</v>
      </c>
      <c r="AP156" s="37">
        <f t="shared" si="56"/>
        <v>80</v>
      </c>
      <c r="AQ156" s="37">
        <f t="shared" si="56"/>
        <v>80</v>
      </c>
      <c r="AR156" s="37">
        <f t="shared" si="56"/>
        <v>80</v>
      </c>
      <c r="AS156" s="37">
        <f t="shared" si="56"/>
        <v>80</v>
      </c>
      <c r="AT156" s="37">
        <f t="shared" si="56"/>
        <v>80</v>
      </c>
      <c r="AU156" s="37">
        <f t="shared" si="56"/>
        <v>80</v>
      </c>
      <c r="AV156" s="37">
        <f t="shared" si="56"/>
        <v>80</v>
      </c>
      <c r="AW156" s="37">
        <f t="shared" si="56"/>
        <v>80</v>
      </c>
      <c r="AX156" s="37">
        <f>+AW156</f>
        <v>80</v>
      </c>
      <c r="AY156" s="37">
        <f t="shared" si="56"/>
        <v>80</v>
      </c>
      <c r="AZ156" s="37">
        <f t="shared" si="56"/>
        <v>80</v>
      </c>
      <c r="BA156" s="37">
        <f t="shared" si="56"/>
        <v>80</v>
      </c>
      <c r="BB156" s="37">
        <f t="shared" si="56"/>
        <v>80</v>
      </c>
      <c r="BC156" s="37">
        <f t="shared" si="56"/>
        <v>80</v>
      </c>
      <c r="BD156" s="37">
        <f t="shared" si="56"/>
        <v>80</v>
      </c>
      <c r="BE156" s="37">
        <f t="shared" si="56"/>
        <v>80</v>
      </c>
      <c r="BF156" s="31"/>
      <c r="BG156" s="31"/>
      <c r="BH156" s="31"/>
    </row>
    <row r="157" spans="2:60" s="7" customFormat="1" ht="14.25" hidden="1" customHeight="1" outlineLevel="1" x14ac:dyDescent="0.25">
      <c r="B157" s="28"/>
      <c r="C157" s="28"/>
      <c r="D157" s="10"/>
      <c r="F157" s="28"/>
      <c r="G157" s="28"/>
      <c r="I157" s="28"/>
      <c r="M157" s="29"/>
      <c r="N157" s="38"/>
      <c r="R157" s="39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1"/>
      <c r="BG157" s="31"/>
      <c r="BH157" s="31"/>
    </row>
    <row r="158" spans="2:60" s="48" customFormat="1" ht="14.25" hidden="1" customHeight="1" outlineLevel="1" x14ac:dyDescent="0.25">
      <c r="B158" s="54"/>
      <c r="C158" s="54" t="s">
        <v>59</v>
      </c>
      <c r="F158" s="55"/>
      <c r="G158" s="55"/>
      <c r="I158" s="55"/>
      <c r="M158" s="57" t="s">
        <v>5</v>
      </c>
      <c r="N158" s="57" t="s">
        <v>57</v>
      </c>
      <c r="O158" s="58"/>
      <c r="P158" s="59"/>
      <c r="Q158" s="60"/>
      <c r="R158" s="71">
        <f>+R159+R164</f>
        <v>0</v>
      </c>
      <c r="S158" s="71">
        <f t="shared" ref="S158:BE158" si="57">+S159+S164</f>
        <v>0</v>
      </c>
      <c r="T158" s="71">
        <f t="shared" si="57"/>
        <v>0</v>
      </c>
      <c r="U158" s="71">
        <f t="shared" si="57"/>
        <v>0</v>
      </c>
      <c r="V158" s="71">
        <f t="shared" si="57"/>
        <v>0</v>
      </c>
      <c r="W158" s="71">
        <f t="shared" si="57"/>
        <v>0</v>
      </c>
      <c r="X158" s="71">
        <f t="shared" si="57"/>
        <v>0</v>
      </c>
      <c r="Y158" s="71">
        <f t="shared" si="57"/>
        <v>0</v>
      </c>
      <c r="Z158" s="71">
        <f t="shared" si="57"/>
        <v>0</v>
      </c>
      <c r="AA158" s="71">
        <f t="shared" si="57"/>
        <v>0</v>
      </c>
      <c r="AB158" s="71">
        <f t="shared" si="57"/>
        <v>0</v>
      </c>
      <c r="AC158" s="71">
        <f t="shared" si="57"/>
        <v>0</v>
      </c>
      <c r="AD158" s="71">
        <f t="shared" si="57"/>
        <v>0</v>
      </c>
      <c r="AE158" s="71">
        <f t="shared" si="57"/>
        <v>0</v>
      </c>
      <c r="AF158" s="71">
        <f t="shared" si="57"/>
        <v>0</v>
      </c>
      <c r="AG158" s="71">
        <f t="shared" si="57"/>
        <v>0</v>
      </c>
      <c r="AH158" s="71">
        <f t="shared" si="57"/>
        <v>0</v>
      </c>
      <c r="AI158" s="71">
        <f t="shared" si="57"/>
        <v>0</v>
      </c>
      <c r="AJ158" s="71">
        <f t="shared" si="57"/>
        <v>0</v>
      </c>
      <c r="AK158" s="71">
        <f t="shared" si="57"/>
        <v>0</v>
      </c>
      <c r="AL158" s="71">
        <f t="shared" si="57"/>
        <v>0</v>
      </c>
      <c r="AM158" s="71">
        <f t="shared" si="57"/>
        <v>0</v>
      </c>
      <c r="AN158" s="71">
        <f t="shared" si="57"/>
        <v>0</v>
      </c>
      <c r="AO158" s="71">
        <f t="shared" si="57"/>
        <v>0</v>
      </c>
      <c r="AP158" s="71">
        <f t="shared" si="57"/>
        <v>0</v>
      </c>
      <c r="AQ158" s="71">
        <f t="shared" si="57"/>
        <v>0</v>
      </c>
      <c r="AR158" s="71">
        <f t="shared" si="57"/>
        <v>0</v>
      </c>
      <c r="AS158" s="71">
        <f t="shared" si="57"/>
        <v>0</v>
      </c>
      <c r="AT158" s="71">
        <f t="shared" si="57"/>
        <v>0</v>
      </c>
      <c r="AU158" s="71">
        <f t="shared" si="57"/>
        <v>0</v>
      </c>
      <c r="AV158" s="71">
        <f t="shared" si="57"/>
        <v>0</v>
      </c>
      <c r="AW158" s="71">
        <f t="shared" si="57"/>
        <v>0</v>
      </c>
      <c r="AX158" s="71">
        <f t="shared" si="57"/>
        <v>0</v>
      </c>
      <c r="AY158" s="71">
        <f t="shared" si="57"/>
        <v>0</v>
      </c>
      <c r="AZ158" s="71">
        <f t="shared" si="57"/>
        <v>0</v>
      </c>
      <c r="BA158" s="71">
        <f t="shared" si="57"/>
        <v>0</v>
      </c>
      <c r="BB158" s="71">
        <f t="shared" si="57"/>
        <v>0</v>
      </c>
      <c r="BC158" s="71">
        <f t="shared" si="57"/>
        <v>0</v>
      </c>
      <c r="BD158" s="71">
        <f t="shared" si="57"/>
        <v>0</v>
      </c>
      <c r="BE158" s="71">
        <f t="shared" si="57"/>
        <v>0</v>
      </c>
      <c r="BF158" s="15"/>
      <c r="BG158" s="15"/>
      <c r="BH158" s="15"/>
    </row>
    <row r="159" spans="2:60" s="7" customFormat="1" ht="14.25" hidden="1" customHeight="1" outlineLevel="1" x14ac:dyDescent="0.25">
      <c r="B159" s="28"/>
      <c r="C159" s="28"/>
      <c r="D159" s="10" t="s">
        <v>60</v>
      </c>
      <c r="F159" s="28"/>
      <c r="G159" s="28"/>
      <c r="I159" s="28"/>
      <c r="M159" s="29" t="s">
        <v>5</v>
      </c>
      <c r="N159" s="38" t="s">
        <v>57</v>
      </c>
      <c r="R159" s="69">
        <f t="shared" ref="R159:BE159" si="58">+IF(R$61&lt;=$O163,R$119*-R160,0)</f>
        <v>0</v>
      </c>
      <c r="S159" s="69">
        <f t="shared" si="58"/>
        <v>0</v>
      </c>
      <c r="T159" s="69">
        <f t="shared" si="58"/>
        <v>0</v>
      </c>
      <c r="U159" s="69">
        <f t="shared" si="58"/>
        <v>0</v>
      </c>
      <c r="V159" s="69">
        <f t="shared" si="58"/>
        <v>0</v>
      </c>
      <c r="W159" s="69">
        <f t="shared" si="58"/>
        <v>0</v>
      </c>
      <c r="X159" s="69">
        <f t="shared" si="58"/>
        <v>0</v>
      </c>
      <c r="Y159" s="69">
        <f t="shared" si="58"/>
        <v>0</v>
      </c>
      <c r="Z159" s="69">
        <f t="shared" si="58"/>
        <v>0</v>
      </c>
      <c r="AA159" s="69">
        <f t="shared" si="58"/>
        <v>0</v>
      </c>
      <c r="AB159" s="69">
        <f t="shared" si="58"/>
        <v>0</v>
      </c>
      <c r="AC159" s="69">
        <f t="shared" si="58"/>
        <v>0</v>
      </c>
      <c r="AD159" s="69">
        <f t="shared" si="58"/>
        <v>0</v>
      </c>
      <c r="AE159" s="69">
        <f t="shared" si="58"/>
        <v>0</v>
      </c>
      <c r="AF159" s="69">
        <f t="shared" si="58"/>
        <v>0</v>
      </c>
      <c r="AG159" s="69">
        <f t="shared" si="58"/>
        <v>0</v>
      </c>
      <c r="AH159" s="69">
        <f t="shared" si="58"/>
        <v>0</v>
      </c>
      <c r="AI159" s="69">
        <f t="shared" si="58"/>
        <v>0</v>
      </c>
      <c r="AJ159" s="69">
        <f t="shared" si="58"/>
        <v>0</v>
      </c>
      <c r="AK159" s="69">
        <f t="shared" si="58"/>
        <v>0</v>
      </c>
      <c r="AL159" s="69">
        <f t="shared" si="58"/>
        <v>0</v>
      </c>
      <c r="AM159" s="69">
        <f t="shared" si="58"/>
        <v>0</v>
      </c>
      <c r="AN159" s="69">
        <f t="shared" si="58"/>
        <v>0</v>
      </c>
      <c r="AO159" s="69">
        <f t="shared" si="58"/>
        <v>0</v>
      </c>
      <c r="AP159" s="69">
        <f t="shared" si="58"/>
        <v>0</v>
      </c>
      <c r="AQ159" s="69">
        <f t="shared" si="58"/>
        <v>0</v>
      </c>
      <c r="AR159" s="69">
        <f t="shared" si="58"/>
        <v>0</v>
      </c>
      <c r="AS159" s="69">
        <f t="shared" si="58"/>
        <v>0</v>
      </c>
      <c r="AT159" s="69">
        <f t="shared" si="58"/>
        <v>0</v>
      </c>
      <c r="AU159" s="69">
        <f t="shared" si="58"/>
        <v>0</v>
      </c>
      <c r="AV159" s="69">
        <f t="shared" si="58"/>
        <v>0</v>
      </c>
      <c r="AW159" s="69">
        <f t="shared" si="58"/>
        <v>0</v>
      </c>
      <c r="AX159" s="69">
        <f t="shared" si="58"/>
        <v>0</v>
      </c>
      <c r="AY159" s="69">
        <f t="shared" si="58"/>
        <v>0</v>
      </c>
      <c r="AZ159" s="69">
        <f t="shared" si="58"/>
        <v>0</v>
      </c>
      <c r="BA159" s="69">
        <f t="shared" si="58"/>
        <v>0</v>
      </c>
      <c r="BB159" s="69">
        <f t="shared" si="58"/>
        <v>0</v>
      </c>
      <c r="BC159" s="69">
        <f t="shared" si="58"/>
        <v>0</v>
      </c>
      <c r="BD159" s="69">
        <f t="shared" si="58"/>
        <v>0</v>
      </c>
      <c r="BE159" s="69">
        <f t="shared" si="58"/>
        <v>0</v>
      </c>
      <c r="BF159" s="31"/>
      <c r="BG159" s="31"/>
      <c r="BH159" s="31"/>
    </row>
    <row r="160" spans="2:60" s="7" customFormat="1" ht="14.25" hidden="1" customHeight="1" outlineLevel="1" x14ac:dyDescent="0.25">
      <c r="B160" s="28"/>
      <c r="C160" s="28"/>
      <c r="D160" s="10"/>
      <c r="E160" s="7" t="s">
        <v>68</v>
      </c>
      <c r="F160" s="28"/>
      <c r="G160" s="28"/>
      <c r="I160" s="28"/>
      <c r="M160" s="29" t="s">
        <v>5</v>
      </c>
      <c r="N160" s="38" t="s">
        <v>44</v>
      </c>
      <c r="O160" s="31"/>
      <c r="R160" s="70">
        <f>+O161</f>
        <v>0</v>
      </c>
      <c r="S160" s="70">
        <f>+R160*(1+$O$162)</f>
        <v>0</v>
      </c>
      <c r="T160" s="70">
        <f>+S160*(1+$O$162)</f>
        <v>0</v>
      </c>
      <c r="U160" s="70">
        <f t="shared" ref="U160:BE160" si="59">+T160*(1+$O$162)</f>
        <v>0</v>
      </c>
      <c r="V160" s="70">
        <f t="shared" si="59"/>
        <v>0</v>
      </c>
      <c r="W160" s="70">
        <f t="shared" si="59"/>
        <v>0</v>
      </c>
      <c r="X160" s="70">
        <f t="shared" si="59"/>
        <v>0</v>
      </c>
      <c r="Y160" s="70">
        <f t="shared" si="59"/>
        <v>0</v>
      </c>
      <c r="Z160" s="70">
        <f t="shared" si="59"/>
        <v>0</v>
      </c>
      <c r="AA160" s="70">
        <f t="shared" si="59"/>
        <v>0</v>
      </c>
      <c r="AB160" s="70">
        <f t="shared" si="59"/>
        <v>0</v>
      </c>
      <c r="AC160" s="70">
        <f t="shared" si="59"/>
        <v>0</v>
      </c>
      <c r="AD160" s="70">
        <f t="shared" si="59"/>
        <v>0</v>
      </c>
      <c r="AE160" s="70">
        <f t="shared" si="59"/>
        <v>0</v>
      </c>
      <c r="AF160" s="70">
        <f t="shared" si="59"/>
        <v>0</v>
      </c>
      <c r="AG160" s="70">
        <f t="shared" si="59"/>
        <v>0</v>
      </c>
      <c r="AH160" s="70">
        <f t="shared" si="59"/>
        <v>0</v>
      </c>
      <c r="AI160" s="70">
        <f t="shared" si="59"/>
        <v>0</v>
      </c>
      <c r="AJ160" s="70">
        <f t="shared" si="59"/>
        <v>0</v>
      </c>
      <c r="AK160" s="70">
        <f t="shared" si="59"/>
        <v>0</v>
      </c>
      <c r="AL160" s="70">
        <f t="shared" si="59"/>
        <v>0</v>
      </c>
      <c r="AM160" s="70">
        <f t="shared" si="59"/>
        <v>0</v>
      </c>
      <c r="AN160" s="70">
        <f t="shared" si="59"/>
        <v>0</v>
      </c>
      <c r="AO160" s="70">
        <f t="shared" si="59"/>
        <v>0</v>
      </c>
      <c r="AP160" s="70">
        <f t="shared" si="59"/>
        <v>0</v>
      </c>
      <c r="AQ160" s="70">
        <f t="shared" si="59"/>
        <v>0</v>
      </c>
      <c r="AR160" s="70">
        <f t="shared" si="59"/>
        <v>0</v>
      </c>
      <c r="AS160" s="70">
        <f t="shared" si="59"/>
        <v>0</v>
      </c>
      <c r="AT160" s="70">
        <f t="shared" si="59"/>
        <v>0</v>
      </c>
      <c r="AU160" s="70">
        <f t="shared" si="59"/>
        <v>0</v>
      </c>
      <c r="AV160" s="70">
        <f t="shared" si="59"/>
        <v>0</v>
      </c>
      <c r="AW160" s="70">
        <f t="shared" si="59"/>
        <v>0</v>
      </c>
      <c r="AX160" s="70">
        <f>+AW160*(1+$O$162)</f>
        <v>0</v>
      </c>
      <c r="AY160" s="70">
        <f t="shared" si="59"/>
        <v>0</v>
      </c>
      <c r="AZ160" s="70">
        <f t="shared" si="59"/>
        <v>0</v>
      </c>
      <c r="BA160" s="70">
        <f t="shared" si="59"/>
        <v>0</v>
      </c>
      <c r="BB160" s="70">
        <f t="shared" si="59"/>
        <v>0</v>
      </c>
      <c r="BC160" s="70">
        <f t="shared" si="59"/>
        <v>0</v>
      </c>
      <c r="BD160" s="70">
        <f>+BC160*(1+$O$162)</f>
        <v>0</v>
      </c>
      <c r="BE160" s="70">
        <f t="shared" si="59"/>
        <v>0</v>
      </c>
      <c r="BF160" s="31"/>
      <c r="BG160" s="31"/>
      <c r="BH160" s="31"/>
    </row>
    <row r="161" spans="2:60" s="7" customFormat="1" ht="14.25" hidden="1" customHeight="1" outlineLevel="1" x14ac:dyDescent="0.25">
      <c r="B161" s="28"/>
      <c r="C161" s="28"/>
      <c r="D161" s="10"/>
      <c r="F161" s="28" t="s">
        <v>69</v>
      </c>
      <c r="G161" s="28"/>
      <c r="I161" s="28"/>
      <c r="M161" s="29" t="s">
        <v>7</v>
      </c>
      <c r="N161" s="38" t="s">
        <v>44</v>
      </c>
      <c r="O161" s="134">
        <f>+IF(UserType="Regulatory body",0,AK14)</f>
        <v>0</v>
      </c>
      <c r="R161" s="39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1"/>
      <c r="BG161" s="31"/>
      <c r="BH161" s="31"/>
    </row>
    <row r="162" spans="2:60" s="7" customFormat="1" ht="14.25" hidden="1" customHeight="1" outlineLevel="1" x14ac:dyDescent="0.25">
      <c r="B162" s="28"/>
      <c r="C162" s="28"/>
      <c r="D162" s="10"/>
      <c r="F162" s="7" t="s">
        <v>63</v>
      </c>
      <c r="G162" s="28"/>
      <c r="I162" s="28"/>
      <c r="M162" s="29" t="s">
        <v>7</v>
      </c>
      <c r="N162" s="38" t="s">
        <v>8</v>
      </c>
      <c r="O162" s="133">
        <f>+IF(UserType="Regulatory body",0,AK15)</f>
        <v>0</v>
      </c>
      <c r="R162" s="39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1"/>
      <c r="BG162" s="31"/>
      <c r="BH162" s="31"/>
    </row>
    <row r="163" spans="2:60" s="7" customFormat="1" ht="14.25" hidden="1" customHeight="1" outlineLevel="1" x14ac:dyDescent="0.25">
      <c r="B163" s="28"/>
      <c r="C163" s="28"/>
      <c r="D163" s="10"/>
      <c r="E163" s="7" t="s">
        <v>62</v>
      </c>
      <c r="F163" s="28"/>
      <c r="G163" s="28"/>
      <c r="I163" s="28"/>
      <c r="M163" s="29" t="s">
        <v>7</v>
      </c>
      <c r="N163" s="38" t="s">
        <v>28</v>
      </c>
      <c r="O163" s="139">
        <f>+IF(UserType="Regulatory body",0,AK16)</f>
        <v>0</v>
      </c>
      <c r="R163" s="39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1"/>
      <c r="BG163" s="31"/>
      <c r="BH163" s="31"/>
    </row>
    <row r="164" spans="2:60" s="7" customFormat="1" ht="14.25" hidden="1" customHeight="1" outlineLevel="1" x14ac:dyDescent="0.25">
      <c r="B164" s="28"/>
      <c r="C164" s="28"/>
      <c r="D164" s="10" t="s">
        <v>61</v>
      </c>
      <c r="F164" s="28"/>
      <c r="G164" s="28"/>
      <c r="I164" s="28"/>
      <c r="M164" s="29" t="s">
        <v>5</v>
      </c>
      <c r="N164" s="38" t="s">
        <v>57</v>
      </c>
      <c r="O164" s="31"/>
      <c r="R164" s="69">
        <f t="shared" ref="R164:BE164" si="60">+IF(R$61&lt;=$O168,R$119*-R165,0)</f>
        <v>0</v>
      </c>
      <c r="S164" s="69">
        <f t="shared" si="60"/>
        <v>0</v>
      </c>
      <c r="T164" s="69">
        <f t="shared" si="60"/>
        <v>0</v>
      </c>
      <c r="U164" s="69">
        <f t="shared" si="60"/>
        <v>0</v>
      </c>
      <c r="V164" s="69">
        <f t="shared" si="60"/>
        <v>0</v>
      </c>
      <c r="W164" s="69">
        <f t="shared" si="60"/>
        <v>0</v>
      </c>
      <c r="X164" s="69">
        <f t="shared" si="60"/>
        <v>0</v>
      </c>
      <c r="Y164" s="69">
        <f t="shared" si="60"/>
        <v>0</v>
      </c>
      <c r="Z164" s="69">
        <f t="shared" si="60"/>
        <v>0</v>
      </c>
      <c r="AA164" s="69">
        <f t="shared" si="60"/>
        <v>0</v>
      </c>
      <c r="AB164" s="69">
        <f t="shared" si="60"/>
        <v>0</v>
      </c>
      <c r="AC164" s="69">
        <f t="shared" si="60"/>
        <v>0</v>
      </c>
      <c r="AD164" s="69">
        <f t="shared" si="60"/>
        <v>0</v>
      </c>
      <c r="AE164" s="69">
        <f t="shared" si="60"/>
        <v>0</v>
      </c>
      <c r="AF164" s="69">
        <f t="shared" si="60"/>
        <v>0</v>
      </c>
      <c r="AG164" s="69">
        <f t="shared" si="60"/>
        <v>0</v>
      </c>
      <c r="AH164" s="69">
        <f t="shared" si="60"/>
        <v>0</v>
      </c>
      <c r="AI164" s="69">
        <f t="shared" si="60"/>
        <v>0</v>
      </c>
      <c r="AJ164" s="69">
        <f t="shared" si="60"/>
        <v>0</v>
      </c>
      <c r="AK164" s="69">
        <f t="shared" si="60"/>
        <v>0</v>
      </c>
      <c r="AL164" s="69">
        <f t="shared" si="60"/>
        <v>0</v>
      </c>
      <c r="AM164" s="69">
        <f t="shared" si="60"/>
        <v>0</v>
      </c>
      <c r="AN164" s="69">
        <f t="shared" si="60"/>
        <v>0</v>
      </c>
      <c r="AO164" s="69">
        <f t="shared" si="60"/>
        <v>0</v>
      </c>
      <c r="AP164" s="69">
        <f t="shared" si="60"/>
        <v>0</v>
      </c>
      <c r="AQ164" s="69">
        <f t="shared" si="60"/>
        <v>0</v>
      </c>
      <c r="AR164" s="69">
        <f t="shared" si="60"/>
        <v>0</v>
      </c>
      <c r="AS164" s="69">
        <f t="shared" si="60"/>
        <v>0</v>
      </c>
      <c r="AT164" s="69">
        <f t="shared" si="60"/>
        <v>0</v>
      </c>
      <c r="AU164" s="69">
        <f t="shared" si="60"/>
        <v>0</v>
      </c>
      <c r="AV164" s="69">
        <f t="shared" si="60"/>
        <v>0</v>
      </c>
      <c r="AW164" s="69">
        <f t="shared" si="60"/>
        <v>0</v>
      </c>
      <c r="AX164" s="69">
        <f t="shared" si="60"/>
        <v>0</v>
      </c>
      <c r="AY164" s="69">
        <f t="shared" si="60"/>
        <v>0</v>
      </c>
      <c r="AZ164" s="69">
        <f t="shared" si="60"/>
        <v>0</v>
      </c>
      <c r="BA164" s="69">
        <f t="shared" si="60"/>
        <v>0</v>
      </c>
      <c r="BB164" s="69">
        <f t="shared" si="60"/>
        <v>0</v>
      </c>
      <c r="BC164" s="69">
        <f t="shared" si="60"/>
        <v>0</v>
      </c>
      <c r="BD164" s="69">
        <f t="shared" si="60"/>
        <v>0</v>
      </c>
      <c r="BE164" s="69">
        <f t="shared" si="60"/>
        <v>0</v>
      </c>
      <c r="BF164" s="31"/>
      <c r="BG164" s="31"/>
      <c r="BH164" s="31"/>
    </row>
    <row r="165" spans="2:60" s="7" customFormat="1" ht="14.25" hidden="1" customHeight="1" outlineLevel="1" x14ac:dyDescent="0.25">
      <c r="B165" s="28"/>
      <c r="C165" s="28"/>
      <c r="D165" s="10"/>
      <c r="E165" s="7" t="s">
        <v>70</v>
      </c>
      <c r="F165" s="28"/>
      <c r="G165" s="28"/>
      <c r="I165" s="28"/>
      <c r="M165" s="29" t="s">
        <v>5</v>
      </c>
      <c r="N165" s="38" t="s">
        <v>44</v>
      </c>
      <c r="O165" s="31"/>
      <c r="R165" s="70">
        <f>+O166</f>
        <v>0</v>
      </c>
      <c r="S165" s="70">
        <f>+R165*(1+$O$167)</f>
        <v>0</v>
      </c>
      <c r="T165" s="70">
        <f t="shared" ref="T165:BE165" si="61">+S165*(1+$O$167)</f>
        <v>0</v>
      </c>
      <c r="U165" s="70">
        <f t="shared" si="61"/>
        <v>0</v>
      </c>
      <c r="V165" s="70">
        <f t="shared" si="61"/>
        <v>0</v>
      </c>
      <c r="W165" s="70">
        <f t="shared" si="61"/>
        <v>0</v>
      </c>
      <c r="X165" s="70">
        <f t="shared" si="61"/>
        <v>0</v>
      </c>
      <c r="Y165" s="70">
        <f t="shared" si="61"/>
        <v>0</v>
      </c>
      <c r="Z165" s="70">
        <f t="shared" si="61"/>
        <v>0</v>
      </c>
      <c r="AA165" s="70">
        <f t="shared" si="61"/>
        <v>0</v>
      </c>
      <c r="AB165" s="70">
        <f t="shared" si="61"/>
        <v>0</v>
      </c>
      <c r="AC165" s="70">
        <f t="shared" si="61"/>
        <v>0</v>
      </c>
      <c r="AD165" s="70">
        <f t="shared" si="61"/>
        <v>0</v>
      </c>
      <c r="AE165" s="70">
        <f t="shared" si="61"/>
        <v>0</v>
      </c>
      <c r="AF165" s="70">
        <f t="shared" si="61"/>
        <v>0</v>
      </c>
      <c r="AG165" s="70">
        <f t="shared" si="61"/>
        <v>0</v>
      </c>
      <c r="AH165" s="70">
        <f t="shared" si="61"/>
        <v>0</v>
      </c>
      <c r="AI165" s="70">
        <f t="shared" si="61"/>
        <v>0</v>
      </c>
      <c r="AJ165" s="70">
        <f t="shared" si="61"/>
        <v>0</v>
      </c>
      <c r="AK165" s="70">
        <f t="shared" si="61"/>
        <v>0</v>
      </c>
      <c r="AL165" s="70">
        <f t="shared" si="61"/>
        <v>0</v>
      </c>
      <c r="AM165" s="70">
        <f t="shared" si="61"/>
        <v>0</v>
      </c>
      <c r="AN165" s="70">
        <f t="shared" si="61"/>
        <v>0</v>
      </c>
      <c r="AO165" s="70">
        <f t="shared" si="61"/>
        <v>0</v>
      </c>
      <c r="AP165" s="70">
        <f t="shared" si="61"/>
        <v>0</v>
      </c>
      <c r="AQ165" s="70">
        <f t="shared" si="61"/>
        <v>0</v>
      </c>
      <c r="AR165" s="70">
        <f t="shared" si="61"/>
        <v>0</v>
      </c>
      <c r="AS165" s="70">
        <f t="shared" si="61"/>
        <v>0</v>
      </c>
      <c r="AT165" s="70">
        <f t="shared" si="61"/>
        <v>0</v>
      </c>
      <c r="AU165" s="70">
        <f t="shared" si="61"/>
        <v>0</v>
      </c>
      <c r="AV165" s="70">
        <f t="shared" si="61"/>
        <v>0</v>
      </c>
      <c r="AW165" s="70">
        <f t="shared" si="61"/>
        <v>0</v>
      </c>
      <c r="AX165" s="70">
        <f>+AW165*(1+$O$167)</f>
        <v>0</v>
      </c>
      <c r="AY165" s="70">
        <f t="shared" si="61"/>
        <v>0</v>
      </c>
      <c r="AZ165" s="70">
        <f t="shared" si="61"/>
        <v>0</v>
      </c>
      <c r="BA165" s="70">
        <f t="shared" si="61"/>
        <v>0</v>
      </c>
      <c r="BB165" s="70">
        <f t="shared" si="61"/>
        <v>0</v>
      </c>
      <c r="BC165" s="70">
        <f t="shared" si="61"/>
        <v>0</v>
      </c>
      <c r="BD165" s="70">
        <f t="shared" si="61"/>
        <v>0</v>
      </c>
      <c r="BE165" s="70">
        <f t="shared" si="61"/>
        <v>0</v>
      </c>
      <c r="BF165" s="31"/>
      <c r="BG165" s="31"/>
      <c r="BH165" s="31"/>
    </row>
    <row r="166" spans="2:60" s="7" customFormat="1" ht="14.25" hidden="1" customHeight="1" outlineLevel="1" x14ac:dyDescent="0.25">
      <c r="B166" s="28"/>
      <c r="C166" s="28"/>
      <c r="D166" s="10"/>
      <c r="F166" s="28" t="s">
        <v>71</v>
      </c>
      <c r="G166" s="28"/>
      <c r="I166" s="28"/>
      <c r="M166" s="29" t="s">
        <v>7</v>
      </c>
      <c r="N166" s="38" t="s">
        <v>44</v>
      </c>
      <c r="O166" s="134">
        <f>+IF(UserType="Corporation",AK17,0)</f>
        <v>0</v>
      </c>
      <c r="R166" s="39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1"/>
      <c r="BG166" s="31"/>
      <c r="BH166" s="31"/>
    </row>
    <row r="167" spans="2:60" s="7" customFormat="1" ht="14.25" hidden="1" customHeight="1" outlineLevel="1" x14ac:dyDescent="0.25">
      <c r="B167" s="28"/>
      <c r="C167" s="28"/>
      <c r="D167" s="10"/>
      <c r="F167" s="7" t="s">
        <v>65</v>
      </c>
      <c r="G167" s="28"/>
      <c r="I167" s="28"/>
      <c r="M167" s="29" t="s">
        <v>7</v>
      </c>
      <c r="N167" s="38" t="s">
        <v>8</v>
      </c>
      <c r="O167" s="133">
        <f>+IF(UserType="Corporation",AK18,0)</f>
        <v>0</v>
      </c>
      <c r="R167" s="39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1"/>
      <c r="BG167" s="31"/>
      <c r="BH167" s="31"/>
    </row>
    <row r="168" spans="2:60" s="7" customFormat="1" ht="14.25" hidden="1" customHeight="1" outlineLevel="1" x14ac:dyDescent="0.25">
      <c r="B168" s="28"/>
      <c r="C168" s="28"/>
      <c r="D168" s="10"/>
      <c r="E168" s="7" t="s">
        <v>64</v>
      </c>
      <c r="F168" s="28"/>
      <c r="G168" s="28"/>
      <c r="I168" s="28"/>
      <c r="M168" s="29" t="s">
        <v>7</v>
      </c>
      <c r="N168" s="38" t="s">
        <v>28</v>
      </c>
      <c r="O168" s="139">
        <f>+IF(UserType="Corporation",AK19,0)</f>
        <v>0</v>
      </c>
      <c r="R168" s="39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1"/>
      <c r="BG168" s="31"/>
      <c r="BH168" s="31"/>
    </row>
    <row r="169" spans="2:60" s="10" customFormat="1" ht="13.5" hidden="1" outlineLevel="1" thickBot="1" x14ac:dyDescent="0.3">
      <c r="M169" s="38"/>
      <c r="N169" s="38"/>
      <c r="O169" s="42"/>
    </row>
    <row r="170" spans="2:60" s="24" customFormat="1" ht="14.25" hidden="1" customHeight="1" outlineLevel="1" thickTop="1" thickBot="1" x14ac:dyDescent="0.3">
      <c r="B170" s="24" t="s">
        <v>245</v>
      </c>
      <c r="M170" s="25" t="s">
        <v>5</v>
      </c>
      <c r="N170" s="25" t="s">
        <v>57</v>
      </c>
      <c r="R170" s="73">
        <f>+R178+R173</f>
        <v>0</v>
      </c>
      <c r="S170" s="73" t="e">
        <f t="shared" ref="S170:BE170" si="62">+S178+S173</f>
        <v>#N/A</v>
      </c>
      <c r="T170" s="73" t="e">
        <f t="shared" si="62"/>
        <v>#N/A</v>
      </c>
      <c r="U170" s="73" t="e">
        <f t="shared" si="62"/>
        <v>#N/A</v>
      </c>
      <c r="V170" s="73" t="e">
        <f t="shared" si="62"/>
        <v>#N/A</v>
      </c>
      <c r="W170" s="73" t="e">
        <f t="shared" si="62"/>
        <v>#N/A</v>
      </c>
      <c r="X170" s="73" t="e">
        <f t="shared" si="62"/>
        <v>#N/A</v>
      </c>
      <c r="Y170" s="73" t="e">
        <f t="shared" si="62"/>
        <v>#N/A</v>
      </c>
      <c r="Z170" s="73" t="e">
        <f t="shared" si="62"/>
        <v>#N/A</v>
      </c>
      <c r="AA170" s="73" t="e">
        <f t="shared" si="62"/>
        <v>#N/A</v>
      </c>
      <c r="AB170" s="73" t="e">
        <f t="shared" si="62"/>
        <v>#N/A</v>
      </c>
      <c r="AC170" s="73" t="e">
        <f t="shared" si="62"/>
        <v>#N/A</v>
      </c>
      <c r="AD170" s="73" t="e">
        <f t="shared" si="62"/>
        <v>#N/A</v>
      </c>
      <c r="AE170" s="73" t="e">
        <f t="shared" si="62"/>
        <v>#N/A</v>
      </c>
      <c r="AF170" s="73" t="e">
        <f t="shared" si="62"/>
        <v>#N/A</v>
      </c>
      <c r="AG170" s="73" t="e">
        <f t="shared" si="62"/>
        <v>#N/A</v>
      </c>
      <c r="AH170" s="73" t="e">
        <f t="shared" si="62"/>
        <v>#N/A</v>
      </c>
      <c r="AI170" s="73" t="e">
        <f t="shared" si="62"/>
        <v>#N/A</v>
      </c>
      <c r="AJ170" s="73" t="e">
        <f t="shared" si="62"/>
        <v>#N/A</v>
      </c>
      <c r="AK170" s="73" t="e">
        <f t="shared" si="62"/>
        <v>#N/A</v>
      </c>
      <c r="AL170" s="73" t="e">
        <f t="shared" si="62"/>
        <v>#N/A</v>
      </c>
      <c r="AM170" s="73" t="e">
        <f t="shared" si="62"/>
        <v>#N/A</v>
      </c>
      <c r="AN170" s="73" t="e">
        <f t="shared" si="62"/>
        <v>#N/A</v>
      </c>
      <c r="AO170" s="73" t="e">
        <f t="shared" si="62"/>
        <v>#N/A</v>
      </c>
      <c r="AP170" s="73" t="e">
        <f t="shared" si="62"/>
        <v>#N/A</v>
      </c>
      <c r="AQ170" s="73" t="e">
        <f t="shared" si="62"/>
        <v>#N/A</v>
      </c>
      <c r="AR170" s="73" t="e">
        <f t="shared" si="62"/>
        <v>#N/A</v>
      </c>
      <c r="AS170" s="73" t="e">
        <f t="shared" si="62"/>
        <v>#N/A</v>
      </c>
      <c r="AT170" s="73" t="e">
        <f t="shared" si="62"/>
        <v>#N/A</v>
      </c>
      <c r="AU170" s="73" t="e">
        <f t="shared" si="62"/>
        <v>#N/A</v>
      </c>
      <c r="AV170" s="73" t="e">
        <f t="shared" si="62"/>
        <v>#N/A</v>
      </c>
      <c r="AW170" s="73" t="e">
        <f t="shared" si="62"/>
        <v>#N/A</v>
      </c>
      <c r="AX170" s="73" t="e">
        <f t="shared" si="62"/>
        <v>#N/A</v>
      </c>
      <c r="AY170" s="73" t="e">
        <f t="shared" si="62"/>
        <v>#N/A</v>
      </c>
      <c r="AZ170" s="73" t="e">
        <f t="shared" si="62"/>
        <v>#N/A</v>
      </c>
      <c r="BA170" s="73" t="e">
        <f t="shared" si="62"/>
        <v>#N/A</v>
      </c>
      <c r="BB170" s="73" t="e">
        <f t="shared" si="62"/>
        <v>#N/A</v>
      </c>
      <c r="BC170" s="73" t="e">
        <f t="shared" si="62"/>
        <v>#N/A</v>
      </c>
      <c r="BD170" s="73" t="e">
        <f t="shared" si="62"/>
        <v>#N/A</v>
      </c>
      <c r="BE170" s="73" t="e">
        <f t="shared" si="62"/>
        <v>#N/A</v>
      </c>
    </row>
    <row r="171" spans="2:60" s="24" customFormat="1" ht="14.25" hidden="1" customHeight="1" outlineLevel="1" thickTop="1" thickBot="1" x14ac:dyDescent="0.3">
      <c r="B171" s="24" t="s">
        <v>246</v>
      </c>
      <c r="M171" s="25" t="s">
        <v>5</v>
      </c>
      <c r="N171" s="25" t="s">
        <v>57</v>
      </c>
      <c r="R171" s="73">
        <f>+R178+R174</f>
        <v>0</v>
      </c>
      <c r="S171" s="73" t="e">
        <f t="shared" ref="S171:BE171" si="63">+S178+S174</f>
        <v>#N/A</v>
      </c>
      <c r="T171" s="73" t="e">
        <f t="shared" si="63"/>
        <v>#N/A</v>
      </c>
      <c r="U171" s="73" t="e">
        <f t="shared" si="63"/>
        <v>#N/A</v>
      </c>
      <c r="V171" s="73" t="e">
        <f t="shared" si="63"/>
        <v>#N/A</v>
      </c>
      <c r="W171" s="73" t="e">
        <f t="shared" si="63"/>
        <v>#N/A</v>
      </c>
      <c r="X171" s="73" t="e">
        <f t="shared" si="63"/>
        <v>#N/A</v>
      </c>
      <c r="Y171" s="73" t="e">
        <f t="shared" si="63"/>
        <v>#N/A</v>
      </c>
      <c r="Z171" s="73" t="e">
        <f t="shared" si="63"/>
        <v>#N/A</v>
      </c>
      <c r="AA171" s="73" t="e">
        <f t="shared" si="63"/>
        <v>#N/A</v>
      </c>
      <c r="AB171" s="73" t="e">
        <f t="shared" si="63"/>
        <v>#N/A</v>
      </c>
      <c r="AC171" s="73" t="e">
        <f t="shared" si="63"/>
        <v>#N/A</v>
      </c>
      <c r="AD171" s="73" t="e">
        <f t="shared" si="63"/>
        <v>#N/A</v>
      </c>
      <c r="AE171" s="73" t="e">
        <f t="shared" si="63"/>
        <v>#N/A</v>
      </c>
      <c r="AF171" s="73" t="e">
        <f t="shared" si="63"/>
        <v>#N/A</v>
      </c>
      <c r="AG171" s="73" t="e">
        <f t="shared" si="63"/>
        <v>#N/A</v>
      </c>
      <c r="AH171" s="73" t="e">
        <f t="shared" si="63"/>
        <v>#N/A</v>
      </c>
      <c r="AI171" s="73" t="e">
        <f t="shared" si="63"/>
        <v>#N/A</v>
      </c>
      <c r="AJ171" s="73" t="e">
        <f t="shared" si="63"/>
        <v>#N/A</v>
      </c>
      <c r="AK171" s="73" t="e">
        <f t="shared" si="63"/>
        <v>#N/A</v>
      </c>
      <c r="AL171" s="73" t="e">
        <f t="shared" si="63"/>
        <v>#N/A</v>
      </c>
      <c r="AM171" s="73" t="e">
        <f t="shared" si="63"/>
        <v>#N/A</v>
      </c>
      <c r="AN171" s="73" t="e">
        <f t="shared" si="63"/>
        <v>#N/A</v>
      </c>
      <c r="AO171" s="73" t="e">
        <f t="shared" si="63"/>
        <v>#N/A</v>
      </c>
      <c r="AP171" s="73" t="e">
        <f t="shared" si="63"/>
        <v>#N/A</v>
      </c>
      <c r="AQ171" s="73" t="e">
        <f t="shared" si="63"/>
        <v>#N/A</v>
      </c>
      <c r="AR171" s="73" t="e">
        <f t="shared" si="63"/>
        <v>#N/A</v>
      </c>
      <c r="AS171" s="73" t="e">
        <f t="shared" si="63"/>
        <v>#N/A</v>
      </c>
      <c r="AT171" s="73" t="e">
        <f t="shared" si="63"/>
        <v>#N/A</v>
      </c>
      <c r="AU171" s="73" t="e">
        <f t="shared" si="63"/>
        <v>#N/A</v>
      </c>
      <c r="AV171" s="73" t="e">
        <f t="shared" si="63"/>
        <v>#N/A</v>
      </c>
      <c r="AW171" s="73" t="e">
        <f t="shared" si="63"/>
        <v>#N/A</v>
      </c>
      <c r="AX171" s="73" t="e">
        <f t="shared" si="63"/>
        <v>#N/A</v>
      </c>
      <c r="AY171" s="73" t="e">
        <f t="shared" si="63"/>
        <v>#N/A</v>
      </c>
      <c r="AZ171" s="73" t="e">
        <f t="shared" si="63"/>
        <v>#N/A</v>
      </c>
      <c r="BA171" s="73" t="e">
        <f t="shared" si="63"/>
        <v>#N/A</v>
      </c>
      <c r="BB171" s="73" t="e">
        <f t="shared" si="63"/>
        <v>#N/A</v>
      </c>
      <c r="BC171" s="73" t="e">
        <f t="shared" si="63"/>
        <v>#N/A</v>
      </c>
      <c r="BD171" s="73" t="e">
        <f t="shared" si="63"/>
        <v>#N/A</v>
      </c>
      <c r="BE171" s="73" t="e">
        <f t="shared" si="63"/>
        <v>#N/A</v>
      </c>
    </row>
    <row r="172" spans="2:60" s="13" customFormat="1" ht="14.25" hidden="1" customHeight="1" outlineLevel="1" thickTop="1" x14ac:dyDescent="0.25">
      <c r="M172" s="20"/>
      <c r="N172" s="20"/>
      <c r="R172" s="63"/>
      <c r="S172" s="21"/>
    </row>
    <row r="173" spans="2:60" s="48" customFormat="1" ht="14.25" hidden="1" customHeight="1" outlineLevel="1" x14ac:dyDescent="0.25">
      <c r="B173" s="54"/>
      <c r="C173" s="228" t="s">
        <v>249</v>
      </c>
      <c r="F173" s="55"/>
      <c r="G173" s="55"/>
      <c r="I173" s="55"/>
      <c r="M173" s="57"/>
      <c r="N173" s="57"/>
      <c r="O173" s="58"/>
      <c r="P173" s="59"/>
      <c r="Q173" s="60"/>
      <c r="R173" s="61">
        <f t="shared" ref="R173:BE173" si="64">-R175*TR</f>
        <v>0</v>
      </c>
      <c r="S173" s="61" t="e">
        <f t="shared" si="64"/>
        <v>#N/A</v>
      </c>
      <c r="T173" s="61" t="e">
        <f t="shared" si="64"/>
        <v>#N/A</v>
      </c>
      <c r="U173" s="61" t="e">
        <f t="shared" si="64"/>
        <v>#N/A</v>
      </c>
      <c r="V173" s="61" t="e">
        <f t="shared" si="64"/>
        <v>#N/A</v>
      </c>
      <c r="W173" s="61" t="e">
        <f t="shared" si="64"/>
        <v>#N/A</v>
      </c>
      <c r="X173" s="61" t="e">
        <f t="shared" si="64"/>
        <v>#N/A</v>
      </c>
      <c r="Y173" s="61" t="e">
        <f t="shared" si="64"/>
        <v>#N/A</v>
      </c>
      <c r="Z173" s="61" t="e">
        <f t="shared" si="64"/>
        <v>#N/A</v>
      </c>
      <c r="AA173" s="61" t="e">
        <f t="shared" si="64"/>
        <v>#N/A</v>
      </c>
      <c r="AB173" s="61" t="e">
        <f t="shared" si="64"/>
        <v>#N/A</v>
      </c>
      <c r="AC173" s="61" t="e">
        <f t="shared" si="64"/>
        <v>#N/A</v>
      </c>
      <c r="AD173" s="61" t="e">
        <f t="shared" si="64"/>
        <v>#N/A</v>
      </c>
      <c r="AE173" s="61" t="e">
        <f t="shared" si="64"/>
        <v>#N/A</v>
      </c>
      <c r="AF173" s="61" t="e">
        <f t="shared" si="64"/>
        <v>#N/A</v>
      </c>
      <c r="AG173" s="61" t="e">
        <f t="shared" si="64"/>
        <v>#N/A</v>
      </c>
      <c r="AH173" s="61" t="e">
        <f t="shared" si="64"/>
        <v>#N/A</v>
      </c>
      <c r="AI173" s="61" t="e">
        <f t="shared" si="64"/>
        <v>#N/A</v>
      </c>
      <c r="AJ173" s="61" t="e">
        <f t="shared" si="64"/>
        <v>#N/A</v>
      </c>
      <c r="AK173" s="61" t="e">
        <f t="shared" si="64"/>
        <v>#N/A</v>
      </c>
      <c r="AL173" s="61" t="e">
        <f t="shared" si="64"/>
        <v>#N/A</v>
      </c>
      <c r="AM173" s="61" t="e">
        <f t="shared" si="64"/>
        <v>#N/A</v>
      </c>
      <c r="AN173" s="61" t="e">
        <f t="shared" si="64"/>
        <v>#N/A</v>
      </c>
      <c r="AO173" s="61" t="e">
        <f t="shared" si="64"/>
        <v>#N/A</v>
      </c>
      <c r="AP173" s="61" t="e">
        <f t="shared" si="64"/>
        <v>#N/A</v>
      </c>
      <c r="AQ173" s="61" t="e">
        <f t="shared" si="64"/>
        <v>#N/A</v>
      </c>
      <c r="AR173" s="61" t="e">
        <f t="shared" si="64"/>
        <v>#N/A</v>
      </c>
      <c r="AS173" s="61" t="e">
        <f t="shared" si="64"/>
        <v>#N/A</v>
      </c>
      <c r="AT173" s="61" t="e">
        <f t="shared" si="64"/>
        <v>#N/A</v>
      </c>
      <c r="AU173" s="61" t="e">
        <f t="shared" si="64"/>
        <v>#N/A</v>
      </c>
      <c r="AV173" s="61" t="e">
        <f t="shared" si="64"/>
        <v>#N/A</v>
      </c>
      <c r="AW173" s="61" t="e">
        <f t="shared" si="64"/>
        <v>#N/A</v>
      </c>
      <c r="AX173" s="61" t="e">
        <f t="shared" si="64"/>
        <v>#N/A</v>
      </c>
      <c r="AY173" s="61" t="e">
        <f t="shared" si="64"/>
        <v>#N/A</v>
      </c>
      <c r="AZ173" s="61" t="e">
        <f t="shared" si="64"/>
        <v>#N/A</v>
      </c>
      <c r="BA173" s="61" t="e">
        <f t="shared" si="64"/>
        <v>#N/A</v>
      </c>
      <c r="BB173" s="61" t="e">
        <f t="shared" si="64"/>
        <v>#N/A</v>
      </c>
      <c r="BC173" s="61" t="e">
        <f t="shared" si="64"/>
        <v>#N/A</v>
      </c>
      <c r="BD173" s="61" t="e">
        <f t="shared" si="64"/>
        <v>#N/A</v>
      </c>
      <c r="BE173" s="61" t="e">
        <f t="shared" si="64"/>
        <v>#N/A</v>
      </c>
      <c r="BF173" s="15"/>
      <c r="BG173" s="15"/>
      <c r="BH173" s="15"/>
    </row>
    <row r="174" spans="2:60" s="48" customFormat="1" ht="14.25" hidden="1" customHeight="1" outlineLevel="1" x14ac:dyDescent="0.25">
      <c r="B174" s="228"/>
      <c r="C174" s="228" t="s">
        <v>250</v>
      </c>
      <c r="F174" s="55"/>
      <c r="G174" s="55"/>
      <c r="I174" s="55"/>
      <c r="M174" s="57"/>
      <c r="N174" s="57"/>
      <c r="O174" s="58"/>
      <c r="P174" s="59"/>
      <c r="Q174" s="60"/>
      <c r="R174" s="61">
        <f t="shared" ref="R174:BE174" si="65">-R176*TR</f>
        <v>0</v>
      </c>
      <c r="S174" s="61" t="e">
        <f t="shared" si="65"/>
        <v>#N/A</v>
      </c>
      <c r="T174" s="61" t="e">
        <f t="shared" si="65"/>
        <v>#N/A</v>
      </c>
      <c r="U174" s="61" t="e">
        <f t="shared" si="65"/>
        <v>#N/A</v>
      </c>
      <c r="V174" s="61" t="e">
        <f t="shared" si="65"/>
        <v>#N/A</v>
      </c>
      <c r="W174" s="61" t="e">
        <f t="shared" si="65"/>
        <v>#N/A</v>
      </c>
      <c r="X174" s="61" t="e">
        <f t="shared" si="65"/>
        <v>#N/A</v>
      </c>
      <c r="Y174" s="61" t="e">
        <f t="shared" si="65"/>
        <v>#N/A</v>
      </c>
      <c r="Z174" s="61" t="e">
        <f t="shared" si="65"/>
        <v>#N/A</v>
      </c>
      <c r="AA174" s="61" t="e">
        <f t="shared" si="65"/>
        <v>#N/A</v>
      </c>
      <c r="AB174" s="61" t="e">
        <f t="shared" si="65"/>
        <v>#N/A</v>
      </c>
      <c r="AC174" s="61" t="e">
        <f t="shared" si="65"/>
        <v>#N/A</v>
      </c>
      <c r="AD174" s="61" t="e">
        <f t="shared" si="65"/>
        <v>#N/A</v>
      </c>
      <c r="AE174" s="61" t="e">
        <f t="shared" si="65"/>
        <v>#N/A</v>
      </c>
      <c r="AF174" s="61" t="e">
        <f t="shared" si="65"/>
        <v>#N/A</v>
      </c>
      <c r="AG174" s="61" t="e">
        <f t="shared" si="65"/>
        <v>#N/A</v>
      </c>
      <c r="AH174" s="61" t="e">
        <f t="shared" si="65"/>
        <v>#N/A</v>
      </c>
      <c r="AI174" s="61" t="e">
        <f t="shared" si="65"/>
        <v>#N/A</v>
      </c>
      <c r="AJ174" s="61" t="e">
        <f t="shared" si="65"/>
        <v>#N/A</v>
      </c>
      <c r="AK174" s="61" t="e">
        <f t="shared" si="65"/>
        <v>#N/A</v>
      </c>
      <c r="AL174" s="61" t="e">
        <f t="shared" si="65"/>
        <v>#N/A</v>
      </c>
      <c r="AM174" s="61" t="e">
        <f t="shared" si="65"/>
        <v>#N/A</v>
      </c>
      <c r="AN174" s="61" t="e">
        <f t="shared" si="65"/>
        <v>#N/A</v>
      </c>
      <c r="AO174" s="61" t="e">
        <f t="shared" si="65"/>
        <v>#N/A</v>
      </c>
      <c r="AP174" s="61" t="e">
        <f t="shared" si="65"/>
        <v>#N/A</v>
      </c>
      <c r="AQ174" s="61" t="e">
        <f t="shared" si="65"/>
        <v>#N/A</v>
      </c>
      <c r="AR174" s="61" t="e">
        <f t="shared" si="65"/>
        <v>#N/A</v>
      </c>
      <c r="AS174" s="61" t="e">
        <f t="shared" si="65"/>
        <v>#N/A</v>
      </c>
      <c r="AT174" s="61" t="e">
        <f t="shared" si="65"/>
        <v>#N/A</v>
      </c>
      <c r="AU174" s="61" t="e">
        <f t="shared" si="65"/>
        <v>#N/A</v>
      </c>
      <c r="AV174" s="61" t="e">
        <f t="shared" si="65"/>
        <v>#N/A</v>
      </c>
      <c r="AW174" s="61" t="e">
        <f t="shared" si="65"/>
        <v>#N/A</v>
      </c>
      <c r="AX174" s="61" t="e">
        <f t="shared" si="65"/>
        <v>#N/A</v>
      </c>
      <c r="AY174" s="61" t="e">
        <f t="shared" si="65"/>
        <v>#N/A</v>
      </c>
      <c r="AZ174" s="61" t="e">
        <f t="shared" si="65"/>
        <v>#N/A</v>
      </c>
      <c r="BA174" s="61" t="e">
        <f t="shared" si="65"/>
        <v>#N/A</v>
      </c>
      <c r="BB174" s="61" t="e">
        <f t="shared" si="65"/>
        <v>#N/A</v>
      </c>
      <c r="BC174" s="61" t="e">
        <f t="shared" si="65"/>
        <v>#N/A</v>
      </c>
      <c r="BD174" s="61" t="e">
        <f t="shared" si="65"/>
        <v>#N/A</v>
      </c>
      <c r="BE174" s="61" t="e">
        <f t="shared" si="65"/>
        <v>#N/A</v>
      </c>
      <c r="BF174" s="15"/>
      <c r="BG174" s="15"/>
      <c r="BH174" s="15"/>
    </row>
    <row r="175" spans="2:60" s="7" customFormat="1" ht="14.25" hidden="1" customHeight="1" outlineLevel="1" x14ac:dyDescent="0.25">
      <c r="D175" s="7" t="s">
        <v>247</v>
      </c>
      <c r="M175" s="8" t="s">
        <v>5</v>
      </c>
      <c r="N175" s="8" t="s">
        <v>57</v>
      </c>
      <c r="R175" s="91">
        <f t="shared" ref="R175:BE175" si="66">R145+R150+R155</f>
        <v>0</v>
      </c>
      <c r="S175" s="91" t="e">
        <f t="shared" si="66"/>
        <v>#N/A</v>
      </c>
      <c r="T175" s="91" t="e">
        <f t="shared" si="66"/>
        <v>#N/A</v>
      </c>
      <c r="U175" s="91" t="e">
        <f t="shared" si="66"/>
        <v>#N/A</v>
      </c>
      <c r="V175" s="91" t="e">
        <f t="shared" si="66"/>
        <v>#N/A</v>
      </c>
      <c r="W175" s="91" t="e">
        <f t="shared" si="66"/>
        <v>#N/A</v>
      </c>
      <c r="X175" s="91" t="e">
        <f t="shared" si="66"/>
        <v>#N/A</v>
      </c>
      <c r="Y175" s="91" t="e">
        <f t="shared" si="66"/>
        <v>#N/A</v>
      </c>
      <c r="Z175" s="91" t="e">
        <f t="shared" si="66"/>
        <v>#N/A</v>
      </c>
      <c r="AA175" s="91" t="e">
        <f t="shared" si="66"/>
        <v>#N/A</v>
      </c>
      <c r="AB175" s="91" t="e">
        <f t="shared" si="66"/>
        <v>#N/A</v>
      </c>
      <c r="AC175" s="91" t="e">
        <f t="shared" si="66"/>
        <v>#N/A</v>
      </c>
      <c r="AD175" s="91" t="e">
        <f t="shared" si="66"/>
        <v>#N/A</v>
      </c>
      <c r="AE175" s="91" t="e">
        <f t="shared" si="66"/>
        <v>#N/A</v>
      </c>
      <c r="AF175" s="91" t="e">
        <f t="shared" si="66"/>
        <v>#N/A</v>
      </c>
      <c r="AG175" s="91" t="e">
        <f t="shared" si="66"/>
        <v>#N/A</v>
      </c>
      <c r="AH175" s="91" t="e">
        <f t="shared" si="66"/>
        <v>#N/A</v>
      </c>
      <c r="AI175" s="91" t="e">
        <f t="shared" si="66"/>
        <v>#N/A</v>
      </c>
      <c r="AJ175" s="91" t="e">
        <f t="shared" si="66"/>
        <v>#N/A</v>
      </c>
      <c r="AK175" s="91" t="e">
        <f t="shared" si="66"/>
        <v>#N/A</v>
      </c>
      <c r="AL175" s="91" t="e">
        <f t="shared" si="66"/>
        <v>#N/A</v>
      </c>
      <c r="AM175" s="91" t="e">
        <f t="shared" si="66"/>
        <v>#N/A</v>
      </c>
      <c r="AN175" s="91" t="e">
        <f t="shared" si="66"/>
        <v>#N/A</v>
      </c>
      <c r="AO175" s="91" t="e">
        <f t="shared" si="66"/>
        <v>#N/A</v>
      </c>
      <c r="AP175" s="91" t="e">
        <f t="shared" si="66"/>
        <v>#N/A</v>
      </c>
      <c r="AQ175" s="91" t="e">
        <f t="shared" si="66"/>
        <v>#N/A</v>
      </c>
      <c r="AR175" s="91" t="e">
        <f t="shared" si="66"/>
        <v>#N/A</v>
      </c>
      <c r="AS175" s="91" t="e">
        <f t="shared" si="66"/>
        <v>#N/A</v>
      </c>
      <c r="AT175" s="91" t="e">
        <f t="shared" si="66"/>
        <v>#N/A</v>
      </c>
      <c r="AU175" s="91" t="e">
        <f t="shared" si="66"/>
        <v>#N/A</v>
      </c>
      <c r="AV175" s="91" t="e">
        <f t="shared" si="66"/>
        <v>#N/A</v>
      </c>
      <c r="AW175" s="91" t="e">
        <f t="shared" si="66"/>
        <v>#N/A</v>
      </c>
      <c r="AX175" s="91" t="e">
        <f t="shared" si="66"/>
        <v>#N/A</v>
      </c>
      <c r="AY175" s="91" t="e">
        <f t="shared" si="66"/>
        <v>#N/A</v>
      </c>
      <c r="AZ175" s="91" t="e">
        <f t="shared" si="66"/>
        <v>#N/A</v>
      </c>
      <c r="BA175" s="91" t="e">
        <f t="shared" si="66"/>
        <v>#N/A</v>
      </c>
      <c r="BB175" s="91" t="e">
        <f t="shared" si="66"/>
        <v>#N/A</v>
      </c>
      <c r="BC175" s="91" t="e">
        <f t="shared" si="66"/>
        <v>#N/A</v>
      </c>
      <c r="BD175" s="91" t="e">
        <f t="shared" si="66"/>
        <v>#N/A</v>
      </c>
      <c r="BE175" s="91" t="e">
        <f t="shared" si="66"/>
        <v>#N/A</v>
      </c>
    </row>
    <row r="176" spans="2:60" s="7" customFormat="1" ht="14.25" hidden="1" customHeight="1" outlineLevel="1" x14ac:dyDescent="0.25">
      <c r="D176" s="7" t="s">
        <v>248</v>
      </c>
      <c r="M176" s="8" t="s">
        <v>5</v>
      </c>
      <c r="N176" s="8" t="s">
        <v>57</v>
      </c>
      <c r="R176" s="91">
        <f t="shared" ref="R176:BE176" si="67">R146+R151+R155</f>
        <v>0</v>
      </c>
      <c r="S176" s="91" t="e">
        <f t="shared" si="67"/>
        <v>#N/A</v>
      </c>
      <c r="T176" s="91" t="e">
        <f t="shared" si="67"/>
        <v>#N/A</v>
      </c>
      <c r="U176" s="91" t="e">
        <f t="shared" si="67"/>
        <v>#N/A</v>
      </c>
      <c r="V176" s="91" t="e">
        <f t="shared" si="67"/>
        <v>#N/A</v>
      </c>
      <c r="W176" s="91" t="e">
        <f t="shared" si="67"/>
        <v>#N/A</v>
      </c>
      <c r="X176" s="91" t="e">
        <f t="shared" si="67"/>
        <v>#N/A</v>
      </c>
      <c r="Y176" s="91" t="e">
        <f t="shared" si="67"/>
        <v>#N/A</v>
      </c>
      <c r="Z176" s="91" t="e">
        <f t="shared" si="67"/>
        <v>#N/A</v>
      </c>
      <c r="AA176" s="91" t="e">
        <f t="shared" si="67"/>
        <v>#N/A</v>
      </c>
      <c r="AB176" s="91" t="e">
        <f t="shared" si="67"/>
        <v>#N/A</v>
      </c>
      <c r="AC176" s="91" t="e">
        <f t="shared" si="67"/>
        <v>#N/A</v>
      </c>
      <c r="AD176" s="91" t="e">
        <f t="shared" si="67"/>
        <v>#N/A</v>
      </c>
      <c r="AE176" s="91" t="e">
        <f t="shared" si="67"/>
        <v>#N/A</v>
      </c>
      <c r="AF176" s="91" t="e">
        <f t="shared" si="67"/>
        <v>#N/A</v>
      </c>
      <c r="AG176" s="91" t="e">
        <f t="shared" si="67"/>
        <v>#N/A</v>
      </c>
      <c r="AH176" s="91" t="e">
        <f t="shared" si="67"/>
        <v>#N/A</v>
      </c>
      <c r="AI176" s="91" t="e">
        <f t="shared" si="67"/>
        <v>#N/A</v>
      </c>
      <c r="AJ176" s="91" t="e">
        <f t="shared" si="67"/>
        <v>#N/A</v>
      </c>
      <c r="AK176" s="91" t="e">
        <f t="shared" si="67"/>
        <v>#N/A</v>
      </c>
      <c r="AL176" s="91" t="e">
        <f t="shared" si="67"/>
        <v>#N/A</v>
      </c>
      <c r="AM176" s="91" t="e">
        <f t="shared" si="67"/>
        <v>#N/A</v>
      </c>
      <c r="AN176" s="91" t="e">
        <f t="shared" si="67"/>
        <v>#N/A</v>
      </c>
      <c r="AO176" s="91" t="e">
        <f t="shared" si="67"/>
        <v>#N/A</v>
      </c>
      <c r="AP176" s="91" t="e">
        <f t="shared" si="67"/>
        <v>#N/A</v>
      </c>
      <c r="AQ176" s="91" t="e">
        <f t="shared" si="67"/>
        <v>#N/A</v>
      </c>
      <c r="AR176" s="91" t="e">
        <f t="shared" si="67"/>
        <v>#N/A</v>
      </c>
      <c r="AS176" s="91" t="e">
        <f t="shared" si="67"/>
        <v>#N/A</v>
      </c>
      <c r="AT176" s="91" t="e">
        <f t="shared" si="67"/>
        <v>#N/A</v>
      </c>
      <c r="AU176" s="91" t="e">
        <f t="shared" si="67"/>
        <v>#N/A</v>
      </c>
      <c r="AV176" s="91" t="e">
        <f t="shared" si="67"/>
        <v>#N/A</v>
      </c>
      <c r="AW176" s="91" t="e">
        <f t="shared" si="67"/>
        <v>#N/A</v>
      </c>
      <c r="AX176" s="91" t="e">
        <f t="shared" si="67"/>
        <v>#N/A</v>
      </c>
      <c r="AY176" s="91" t="e">
        <f t="shared" si="67"/>
        <v>#N/A</v>
      </c>
      <c r="AZ176" s="91" t="e">
        <f t="shared" si="67"/>
        <v>#N/A</v>
      </c>
      <c r="BA176" s="91" t="e">
        <f t="shared" si="67"/>
        <v>#N/A</v>
      </c>
      <c r="BB176" s="91" t="e">
        <f t="shared" si="67"/>
        <v>#N/A</v>
      </c>
      <c r="BC176" s="91" t="e">
        <f t="shared" si="67"/>
        <v>#N/A</v>
      </c>
      <c r="BD176" s="91" t="e">
        <f t="shared" si="67"/>
        <v>#N/A</v>
      </c>
      <c r="BE176" s="91" t="e">
        <f t="shared" si="67"/>
        <v>#N/A</v>
      </c>
    </row>
    <row r="177" spans="1:60" s="13" customFormat="1" ht="14.25" hidden="1" customHeight="1" outlineLevel="1" x14ac:dyDescent="0.25">
      <c r="M177" s="20"/>
      <c r="N177" s="20"/>
      <c r="R177" s="63"/>
      <c r="S177" s="21"/>
    </row>
    <row r="178" spans="1:60" s="48" customFormat="1" ht="14.25" hidden="1" customHeight="1" outlineLevel="1" x14ac:dyDescent="0.25">
      <c r="B178" s="54"/>
      <c r="C178" s="54" t="s">
        <v>34</v>
      </c>
      <c r="F178" s="55"/>
      <c r="G178" s="55"/>
      <c r="I178" s="55"/>
      <c r="M178" s="57"/>
      <c r="N178" s="57"/>
      <c r="O178" s="58"/>
      <c r="P178" s="59"/>
      <c r="Q178" s="60"/>
      <c r="R178" s="61">
        <f t="shared" ref="R178:BE178" si="68">+R182*TR</f>
        <v>0</v>
      </c>
      <c r="S178" s="61">
        <f t="shared" si="68"/>
        <v>0</v>
      </c>
      <c r="T178" s="61">
        <f t="shared" si="68"/>
        <v>0</v>
      </c>
      <c r="U178" s="61">
        <f t="shared" si="68"/>
        <v>0</v>
      </c>
      <c r="V178" s="61">
        <f t="shared" si="68"/>
        <v>0</v>
      </c>
      <c r="W178" s="61">
        <f t="shared" si="68"/>
        <v>0</v>
      </c>
      <c r="X178" s="61">
        <f t="shared" si="68"/>
        <v>0</v>
      </c>
      <c r="Y178" s="61">
        <f t="shared" si="68"/>
        <v>0</v>
      </c>
      <c r="Z178" s="61">
        <f t="shared" si="68"/>
        <v>0</v>
      </c>
      <c r="AA178" s="61">
        <f t="shared" si="68"/>
        <v>0</v>
      </c>
      <c r="AB178" s="61">
        <f t="shared" si="68"/>
        <v>0</v>
      </c>
      <c r="AC178" s="61">
        <f t="shared" si="68"/>
        <v>0</v>
      </c>
      <c r="AD178" s="61">
        <f t="shared" si="68"/>
        <v>0</v>
      </c>
      <c r="AE178" s="61">
        <f t="shared" si="68"/>
        <v>0</v>
      </c>
      <c r="AF178" s="61">
        <f t="shared" si="68"/>
        <v>0</v>
      </c>
      <c r="AG178" s="61">
        <f t="shared" si="68"/>
        <v>0</v>
      </c>
      <c r="AH178" s="61">
        <f t="shared" si="68"/>
        <v>0</v>
      </c>
      <c r="AI178" s="61">
        <f t="shared" si="68"/>
        <v>0</v>
      </c>
      <c r="AJ178" s="61">
        <f t="shared" si="68"/>
        <v>0</v>
      </c>
      <c r="AK178" s="61">
        <f t="shared" si="68"/>
        <v>0</v>
      </c>
      <c r="AL178" s="61">
        <f t="shared" si="68"/>
        <v>0</v>
      </c>
      <c r="AM178" s="61">
        <f t="shared" si="68"/>
        <v>0</v>
      </c>
      <c r="AN178" s="61">
        <f t="shared" si="68"/>
        <v>0</v>
      </c>
      <c r="AO178" s="61">
        <f t="shared" si="68"/>
        <v>0</v>
      </c>
      <c r="AP178" s="61">
        <f t="shared" si="68"/>
        <v>0</v>
      </c>
      <c r="AQ178" s="61">
        <f t="shared" si="68"/>
        <v>0</v>
      </c>
      <c r="AR178" s="61">
        <f t="shared" si="68"/>
        <v>0</v>
      </c>
      <c r="AS178" s="61">
        <f t="shared" si="68"/>
        <v>0</v>
      </c>
      <c r="AT178" s="61">
        <f t="shared" si="68"/>
        <v>0</v>
      </c>
      <c r="AU178" s="61">
        <f t="shared" si="68"/>
        <v>0</v>
      </c>
      <c r="AV178" s="61">
        <f t="shared" si="68"/>
        <v>0</v>
      </c>
      <c r="AW178" s="61">
        <f t="shared" si="68"/>
        <v>0</v>
      </c>
      <c r="AX178" s="61">
        <f t="shared" si="68"/>
        <v>0</v>
      </c>
      <c r="AY178" s="61">
        <f t="shared" si="68"/>
        <v>0</v>
      </c>
      <c r="AZ178" s="61">
        <f t="shared" si="68"/>
        <v>0</v>
      </c>
      <c r="BA178" s="61">
        <f t="shared" si="68"/>
        <v>0</v>
      </c>
      <c r="BB178" s="61">
        <f t="shared" si="68"/>
        <v>0</v>
      </c>
      <c r="BC178" s="61">
        <f t="shared" si="68"/>
        <v>0</v>
      </c>
      <c r="BD178" s="61">
        <f t="shared" si="68"/>
        <v>0</v>
      </c>
      <c r="BE178" s="61">
        <f t="shared" si="68"/>
        <v>0</v>
      </c>
      <c r="BF178" s="15"/>
      <c r="BG178" s="15"/>
      <c r="BH178" s="15"/>
    </row>
    <row r="179" spans="1:60" s="7" customFormat="1" ht="14.25" hidden="1" customHeight="1" outlineLevel="1" x14ac:dyDescent="0.25">
      <c r="B179" s="27"/>
      <c r="D179" s="10" t="s">
        <v>12</v>
      </c>
      <c r="E179" s="10"/>
      <c r="F179" s="10"/>
      <c r="G179" s="10"/>
      <c r="H179" s="10"/>
      <c r="I179" s="10"/>
      <c r="J179" s="10"/>
      <c r="K179" s="10"/>
      <c r="L179" s="10"/>
      <c r="M179" s="38" t="s">
        <v>5</v>
      </c>
      <c r="N179" s="38" t="s">
        <v>13</v>
      </c>
      <c r="O179" s="42" t="str">
        <f>+IF(ROUND($O$130*TR+SUM($R$178:$BE$178),0)=0,"OK","ERROR")</f>
        <v>OK</v>
      </c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19"/>
      <c r="BG179" s="19"/>
      <c r="BH179" s="19"/>
    </row>
    <row r="180" spans="1:60" s="7" customFormat="1" ht="14.25" hidden="1" customHeight="1" outlineLevel="1" x14ac:dyDescent="0.25">
      <c r="B180" s="27"/>
      <c r="D180" s="28" t="s">
        <v>15</v>
      </c>
      <c r="F180" s="28"/>
      <c r="G180" s="28"/>
      <c r="I180" s="28"/>
      <c r="M180" s="29" t="s">
        <v>7</v>
      </c>
      <c r="N180" s="29" t="s">
        <v>14</v>
      </c>
      <c r="O180" s="139">
        <f>+AF15</f>
        <v>0</v>
      </c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19"/>
      <c r="BG180" s="19"/>
      <c r="BH180" s="19"/>
    </row>
    <row r="181" spans="1:60" s="7" customFormat="1" ht="14.25" hidden="1" customHeight="1" outlineLevel="1" x14ac:dyDescent="0.25">
      <c r="B181" s="27"/>
      <c r="D181" s="28" t="s">
        <v>112</v>
      </c>
      <c r="F181" s="28"/>
      <c r="G181" s="28"/>
      <c r="I181" s="28"/>
      <c r="M181" s="29" t="s">
        <v>188</v>
      </c>
      <c r="N181" s="29" t="s">
        <v>13</v>
      </c>
      <c r="O181" s="131" t="s">
        <v>118</v>
      </c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19"/>
      <c r="BG181" s="19"/>
      <c r="BH181" s="19"/>
    </row>
    <row r="182" spans="1:60" s="7" customFormat="1" ht="14.25" hidden="1" customHeight="1" outlineLevel="1" x14ac:dyDescent="0.25">
      <c r="B182" s="27"/>
      <c r="D182" s="28" t="s">
        <v>109</v>
      </c>
      <c r="F182" s="28"/>
      <c r="G182" s="28"/>
      <c r="I182" s="28"/>
      <c r="M182" s="29" t="s">
        <v>5</v>
      </c>
      <c r="N182" s="29" t="s">
        <v>57</v>
      </c>
      <c r="R182" s="35">
        <f t="shared" ref="R182:BE182" si="69">+IF(R$61&lt;=$O$180,-$O$130/$O$180,0)</f>
        <v>0</v>
      </c>
      <c r="S182" s="35">
        <f t="shared" si="69"/>
        <v>0</v>
      </c>
      <c r="T182" s="35">
        <f t="shared" si="69"/>
        <v>0</v>
      </c>
      <c r="U182" s="35">
        <f t="shared" si="69"/>
        <v>0</v>
      </c>
      <c r="V182" s="35">
        <f t="shared" si="69"/>
        <v>0</v>
      </c>
      <c r="W182" s="35">
        <f t="shared" si="69"/>
        <v>0</v>
      </c>
      <c r="X182" s="35">
        <f t="shared" si="69"/>
        <v>0</v>
      </c>
      <c r="Y182" s="35">
        <f t="shared" si="69"/>
        <v>0</v>
      </c>
      <c r="Z182" s="35">
        <f t="shared" si="69"/>
        <v>0</v>
      </c>
      <c r="AA182" s="35">
        <f t="shared" si="69"/>
        <v>0</v>
      </c>
      <c r="AB182" s="35">
        <f t="shared" si="69"/>
        <v>0</v>
      </c>
      <c r="AC182" s="35">
        <f t="shared" si="69"/>
        <v>0</v>
      </c>
      <c r="AD182" s="35">
        <f t="shared" si="69"/>
        <v>0</v>
      </c>
      <c r="AE182" s="35">
        <f t="shared" si="69"/>
        <v>0</v>
      </c>
      <c r="AF182" s="35">
        <f t="shared" si="69"/>
        <v>0</v>
      </c>
      <c r="AG182" s="35">
        <f t="shared" si="69"/>
        <v>0</v>
      </c>
      <c r="AH182" s="35">
        <f t="shared" si="69"/>
        <v>0</v>
      </c>
      <c r="AI182" s="35">
        <f t="shared" si="69"/>
        <v>0</v>
      </c>
      <c r="AJ182" s="35">
        <f t="shared" si="69"/>
        <v>0</v>
      </c>
      <c r="AK182" s="35">
        <f t="shared" si="69"/>
        <v>0</v>
      </c>
      <c r="AL182" s="35">
        <f t="shared" si="69"/>
        <v>0</v>
      </c>
      <c r="AM182" s="35">
        <f t="shared" si="69"/>
        <v>0</v>
      </c>
      <c r="AN182" s="35">
        <f t="shared" si="69"/>
        <v>0</v>
      </c>
      <c r="AO182" s="35">
        <f t="shared" si="69"/>
        <v>0</v>
      </c>
      <c r="AP182" s="35">
        <f t="shared" si="69"/>
        <v>0</v>
      </c>
      <c r="AQ182" s="35">
        <f t="shared" si="69"/>
        <v>0</v>
      </c>
      <c r="AR182" s="35">
        <f t="shared" si="69"/>
        <v>0</v>
      </c>
      <c r="AS182" s="35">
        <f t="shared" si="69"/>
        <v>0</v>
      </c>
      <c r="AT182" s="35">
        <f t="shared" si="69"/>
        <v>0</v>
      </c>
      <c r="AU182" s="35">
        <f t="shared" si="69"/>
        <v>0</v>
      </c>
      <c r="AV182" s="35">
        <f t="shared" si="69"/>
        <v>0</v>
      </c>
      <c r="AW182" s="35">
        <f t="shared" si="69"/>
        <v>0</v>
      </c>
      <c r="AX182" s="35">
        <f t="shared" si="69"/>
        <v>0</v>
      </c>
      <c r="AY182" s="35">
        <f t="shared" si="69"/>
        <v>0</v>
      </c>
      <c r="AZ182" s="35">
        <f t="shared" si="69"/>
        <v>0</v>
      </c>
      <c r="BA182" s="35">
        <f t="shared" si="69"/>
        <v>0</v>
      </c>
      <c r="BB182" s="35">
        <f t="shared" si="69"/>
        <v>0</v>
      </c>
      <c r="BC182" s="35">
        <f t="shared" si="69"/>
        <v>0</v>
      </c>
      <c r="BD182" s="35">
        <f t="shared" si="69"/>
        <v>0</v>
      </c>
      <c r="BE182" s="35">
        <f t="shared" si="69"/>
        <v>0</v>
      </c>
      <c r="BF182" s="19"/>
      <c r="BG182" s="19"/>
      <c r="BH182" s="19"/>
    </row>
    <row r="183" spans="1:60" s="7" customFormat="1" ht="13.5" hidden="1" outlineLevel="1" thickBot="1" x14ac:dyDescent="0.3">
      <c r="B183" s="43"/>
      <c r="C183" s="43"/>
      <c r="E183" s="43"/>
      <c r="F183" s="43"/>
      <c r="G183" s="43"/>
      <c r="I183" s="43"/>
      <c r="M183" s="29"/>
      <c r="N183" s="29"/>
      <c r="BF183" s="19"/>
      <c r="BG183" s="19"/>
      <c r="BH183" s="19"/>
    </row>
    <row r="184" spans="1:60" s="24" customFormat="1" ht="14.25" hidden="1" customHeight="1" outlineLevel="1" thickTop="1" thickBot="1" x14ac:dyDescent="0.3">
      <c r="B184" s="24" t="s">
        <v>405</v>
      </c>
      <c r="M184" s="25" t="s">
        <v>5</v>
      </c>
      <c r="N184" s="25" t="s">
        <v>23</v>
      </c>
      <c r="R184" s="73">
        <f t="shared" ref="R184:BE184" ca="1" si="70">+IF(R61=EconLT,SUM(OFFSET(S185,,,,TechLT-EconLT)),0)</f>
        <v>0</v>
      </c>
      <c r="S184" s="73">
        <f t="shared" ca="1" si="70"/>
        <v>0</v>
      </c>
      <c r="T184" s="73">
        <f t="shared" ca="1" si="70"/>
        <v>0</v>
      </c>
      <c r="U184" s="73">
        <f t="shared" ca="1" si="70"/>
        <v>0</v>
      </c>
      <c r="V184" s="73">
        <f t="shared" ca="1" si="70"/>
        <v>0</v>
      </c>
      <c r="W184" s="73">
        <f t="shared" ca="1" si="70"/>
        <v>0</v>
      </c>
      <c r="X184" s="73">
        <f t="shared" ca="1" si="70"/>
        <v>0</v>
      </c>
      <c r="Y184" s="73">
        <f t="shared" ca="1" si="70"/>
        <v>0</v>
      </c>
      <c r="Z184" s="73">
        <f t="shared" ca="1" si="70"/>
        <v>0</v>
      </c>
      <c r="AA184" s="73">
        <f t="shared" ca="1" si="70"/>
        <v>0</v>
      </c>
      <c r="AB184" s="73">
        <f t="shared" ca="1" si="70"/>
        <v>0</v>
      </c>
      <c r="AC184" s="73">
        <f t="shared" ca="1" si="70"/>
        <v>0</v>
      </c>
      <c r="AD184" s="73">
        <f t="shared" ca="1" si="70"/>
        <v>0</v>
      </c>
      <c r="AE184" s="73">
        <f t="shared" ca="1" si="70"/>
        <v>0</v>
      </c>
      <c r="AF184" s="73">
        <f t="shared" ca="1" si="70"/>
        <v>0</v>
      </c>
      <c r="AG184" s="73">
        <f t="shared" ca="1" si="70"/>
        <v>0</v>
      </c>
      <c r="AH184" s="73">
        <f t="shared" ca="1" si="70"/>
        <v>0</v>
      </c>
      <c r="AI184" s="73">
        <f t="shared" ca="1" si="70"/>
        <v>0</v>
      </c>
      <c r="AJ184" s="73">
        <f t="shared" ca="1" si="70"/>
        <v>0</v>
      </c>
      <c r="AK184" s="73">
        <f t="shared" ca="1" si="70"/>
        <v>0</v>
      </c>
      <c r="AL184" s="73">
        <f t="shared" ca="1" si="70"/>
        <v>0</v>
      </c>
      <c r="AM184" s="73">
        <f t="shared" ca="1" si="70"/>
        <v>0</v>
      </c>
      <c r="AN184" s="73">
        <f t="shared" ca="1" si="70"/>
        <v>0</v>
      </c>
      <c r="AO184" s="73">
        <f t="shared" ca="1" si="70"/>
        <v>0</v>
      </c>
      <c r="AP184" s="73" t="e">
        <f t="shared" ca="1" si="70"/>
        <v>#REF!</v>
      </c>
      <c r="AQ184" s="73">
        <f t="shared" ca="1" si="70"/>
        <v>0</v>
      </c>
      <c r="AR184" s="73">
        <f t="shared" ca="1" si="70"/>
        <v>0</v>
      </c>
      <c r="AS184" s="73">
        <f t="shared" ca="1" si="70"/>
        <v>0</v>
      </c>
      <c r="AT184" s="73">
        <f t="shared" ca="1" si="70"/>
        <v>0</v>
      </c>
      <c r="AU184" s="73">
        <f t="shared" ca="1" si="70"/>
        <v>0</v>
      </c>
      <c r="AV184" s="73">
        <f t="shared" ca="1" si="70"/>
        <v>0</v>
      </c>
      <c r="AW184" s="73">
        <f t="shared" ca="1" si="70"/>
        <v>0</v>
      </c>
      <c r="AX184" s="73">
        <f t="shared" ca="1" si="70"/>
        <v>0</v>
      </c>
      <c r="AY184" s="73">
        <f t="shared" ca="1" si="70"/>
        <v>0</v>
      </c>
      <c r="AZ184" s="73">
        <f t="shared" ca="1" si="70"/>
        <v>0</v>
      </c>
      <c r="BA184" s="73">
        <f t="shared" ca="1" si="70"/>
        <v>0</v>
      </c>
      <c r="BB184" s="73">
        <f t="shared" ca="1" si="70"/>
        <v>0</v>
      </c>
      <c r="BC184" s="73">
        <f t="shared" ca="1" si="70"/>
        <v>0</v>
      </c>
      <c r="BD184" s="73">
        <f t="shared" ca="1" si="70"/>
        <v>0</v>
      </c>
      <c r="BE184" s="73">
        <f t="shared" ca="1" si="70"/>
        <v>0</v>
      </c>
    </row>
    <row r="185" spans="1:60" s="13" customFormat="1" ht="14.25" hidden="1" customHeight="1" outlineLevel="1" thickTop="1" x14ac:dyDescent="0.25">
      <c r="C185" s="7" t="s">
        <v>314</v>
      </c>
      <c r="L185" s="8"/>
      <c r="M185" s="8" t="s">
        <v>5</v>
      </c>
      <c r="N185" s="38" t="s">
        <v>57</v>
      </c>
      <c r="R185" s="22">
        <f t="shared" ref="R185:BE185" si="71">+R186/(1+DRate)^(R61-EconLT)</f>
        <v>0</v>
      </c>
      <c r="S185" s="22">
        <f t="shared" si="71"/>
        <v>0</v>
      </c>
      <c r="T185" s="22">
        <f t="shared" si="71"/>
        <v>0</v>
      </c>
      <c r="U185" s="22">
        <f t="shared" si="71"/>
        <v>0</v>
      </c>
      <c r="V185" s="22">
        <f t="shared" si="71"/>
        <v>0</v>
      </c>
      <c r="W185" s="22">
        <f t="shared" si="71"/>
        <v>0</v>
      </c>
      <c r="X185" s="22">
        <f t="shared" si="71"/>
        <v>0</v>
      </c>
      <c r="Y185" s="22">
        <f t="shared" si="71"/>
        <v>0</v>
      </c>
      <c r="Z185" s="22">
        <f t="shared" si="71"/>
        <v>0</v>
      </c>
      <c r="AA185" s="22">
        <f t="shared" si="71"/>
        <v>0</v>
      </c>
      <c r="AB185" s="22">
        <f t="shared" si="71"/>
        <v>0</v>
      </c>
      <c r="AC185" s="22">
        <f t="shared" si="71"/>
        <v>0</v>
      </c>
      <c r="AD185" s="22">
        <f t="shared" si="71"/>
        <v>0</v>
      </c>
      <c r="AE185" s="22">
        <f t="shared" si="71"/>
        <v>0</v>
      </c>
      <c r="AF185" s="22">
        <f t="shared" si="71"/>
        <v>0</v>
      </c>
      <c r="AG185" s="22">
        <f t="shared" si="71"/>
        <v>0</v>
      </c>
      <c r="AH185" s="22">
        <f t="shared" si="71"/>
        <v>0</v>
      </c>
      <c r="AI185" s="22">
        <f t="shared" si="71"/>
        <v>0</v>
      </c>
      <c r="AJ185" s="22">
        <f t="shared" si="71"/>
        <v>0</v>
      </c>
      <c r="AK185" s="22">
        <f t="shared" si="71"/>
        <v>0</v>
      </c>
      <c r="AL185" s="22">
        <f t="shared" si="71"/>
        <v>0</v>
      </c>
      <c r="AM185" s="22">
        <f t="shared" si="71"/>
        <v>0</v>
      </c>
      <c r="AN185" s="22">
        <f t="shared" si="71"/>
        <v>0</v>
      </c>
      <c r="AO185" s="22">
        <f t="shared" si="71"/>
        <v>0</v>
      </c>
      <c r="AP185" s="22">
        <f t="shared" si="71"/>
        <v>0</v>
      </c>
      <c r="AQ185" s="22">
        <f t="shared" si="71"/>
        <v>0</v>
      </c>
      <c r="AR185" s="22">
        <f t="shared" si="71"/>
        <v>0</v>
      </c>
      <c r="AS185" s="22">
        <f t="shared" si="71"/>
        <v>0</v>
      </c>
      <c r="AT185" s="22">
        <f t="shared" si="71"/>
        <v>0</v>
      </c>
      <c r="AU185" s="22">
        <f t="shared" si="71"/>
        <v>0</v>
      </c>
      <c r="AV185" s="22">
        <f t="shared" si="71"/>
        <v>0</v>
      </c>
      <c r="AW185" s="22">
        <f t="shared" si="71"/>
        <v>0</v>
      </c>
      <c r="AX185" s="22">
        <f t="shared" si="71"/>
        <v>0</v>
      </c>
      <c r="AY185" s="22">
        <f t="shared" si="71"/>
        <v>0</v>
      </c>
      <c r="AZ185" s="22">
        <f t="shared" si="71"/>
        <v>0</v>
      </c>
      <c r="BA185" s="22">
        <f t="shared" si="71"/>
        <v>0</v>
      </c>
      <c r="BB185" s="22">
        <f t="shared" si="71"/>
        <v>0</v>
      </c>
      <c r="BC185" s="22">
        <f t="shared" si="71"/>
        <v>0</v>
      </c>
      <c r="BD185" s="22">
        <f t="shared" si="71"/>
        <v>0</v>
      </c>
      <c r="BE185" s="22">
        <f t="shared" si="71"/>
        <v>0</v>
      </c>
    </row>
    <row r="186" spans="1:60" s="13" customFormat="1" ht="14.25" hidden="1" customHeight="1" outlineLevel="1" x14ac:dyDescent="0.25">
      <c r="D186" s="7" t="s">
        <v>312</v>
      </c>
      <c r="F186" s="7"/>
      <c r="G186" s="7"/>
      <c r="H186" s="7"/>
      <c r="I186" s="7"/>
      <c r="J186" s="7"/>
      <c r="K186" s="7"/>
      <c r="L186" s="7"/>
      <c r="M186" s="8" t="s">
        <v>5</v>
      </c>
      <c r="N186" s="38" t="s">
        <v>57</v>
      </c>
      <c r="R186" s="35">
        <f t="shared" ref="R186:BE186" si="72">+IF(AND(R61&gt;EconLT,R61&lt;=TechLT),SUM(R171,R143,R127)-SUM(R202,R212),0)</f>
        <v>0</v>
      </c>
      <c r="S186" s="35">
        <f t="shared" si="72"/>
        <v>0</v>
      </c>
      <c r="T186" s="35">
        <f t="shared" si="72"/>
        <v>0</v>
      </c>
      <c r="U186" s="35">
        <f t="shared" si="72"/>
        <v>0</v>
      </c>
      <c r="V186" s="35">
        <f t="shared" si="72"/>
        <v>0</v>
      </c>
      <c r="W186" s="35">
        <f t="shared" si="72"/>
        <v>0</v>
      </c>
      <c r="X186" s="35">
        <f t="shared" si="72"/>
        <v>0</v>
      </c>
      <c r="Y186" s="35">
        <f t="shared" si="72"/>
        <v>0</v>
      </c>
      <c r="Z186" s="35">
        <f t="shared" si="72"/>
        <v>0</v>
      </c>
      <c r="AA186" s="35">
        <f t="shared" si="72"/>
        <v>0</v>
      </c>
      <c r="AB186" s="35">
        <f t="shared" si="72"/>
        <v>0</v>
      </c>
      <c r="AC186" s="35">
        <f t="shared" si="72"/>
        <v>0</v>
      </c>
      <c r="AD186" s="35">
        <f t="shared" si="72"/>
        <v>0</v>
      </c>
      <c r="AE186" s="35">
        <f t="shared" si="72"/>
        <v>0</v>
      </c>
      <c r="AF186" s="35">
        <f t="shared" si="72"/>
        <v>0</v>
      </c>
      <c r="AG186" s="35">
        <f t="shared" si="72"/>
        <v>0</v>
      </c>
      <c r="AH186" s="35">
        <f t="shared" si="72"/>
        <v>0</v>
      </c>
      <c r="AI186" s="35">
        <f t="shared" si="72"/>
        <v>0</v>
      </c>
      <c r="AJ186" s="35">
        <f t="shared" si="72"/>
        <v>0</v>
      </c>
      <c r="AK186" s="35">
        <f t="shared" si="72"/>
        <v>0</v>
      </c>
      <c r="AL186" s="35">
        <f t="shared" si="72"/>
        <v>0</v>
      </c>
      <c r="AM186" s="35">
        <f t="shared" si="72"/>
        <v>0</v>
      </c>
      <c r="AN186" s="35">
        <f t="shared" si="72"/>
        <v>0</v>
      </c>
      <c r="AO186" s="35">
        <f t="shared" si="72"/>
        <v>0</v>
      </c>
      <c r="AP186" s="35">
        <f t="shared" si="72"/>
        <v>0</v>
      </c>
      <c r="AQ186" s="35">
        <f t="shared" si="72"/>
        <v>0</v>
      </c>
      <c r="AR186" s="35">
        <f t="shared" si="72"/>
        <v>0</v>
      </c>
      <c r="AS186" s="35">
        <f t="shared" si="72"/>
        <v>0</v>
      </c>
      <c r="AT186" s="35">
        <f t="shared" si="72"/>
        <v>0</v>
      </c>
      <c r="AU186" s="35">
        <f t="shared" si="72"/>
        <v>0</v>
      </c>
      <c r="AV186" s="35">
        <f t="shared" si="72"/>
        <v>0</v>
      </c>
      <c r="AW186" s="35">
        <f t="shared" si="72"/>
        <v>0</v>
      </c>
      <c r="AX186" s="35">
        <f t="shared" si="72"/>
        <v>0</v>
      </c>
      <c r="AY186" s="35">
        <f t="shared" si="72"/>
        <v>0</v>
      </c>
      <c r="AZ186" s="35">
        <f t="shared" si="72"/>
        <v>0</v>
      </c>
      <c r="BA186" s="35">
        <f t="shared" si="72"/>
        <v>0</v>
      </c>
      <c r="BB186" s="35">
        <f t="shared" si="72"/>
        <v>0</v>
      </c>
      <c r="BC186" s="35">
        <f t="shared" si="72"/>
        <v>0</v>
      </c>
      <c r="BD186" s="35">
        <f t="shared" si="72"/>
        <v>0</v>
      </c>
      <c r="BE186" s="35">
        <f t="shared" si="72"/>
        <v>0</v>
      </c>
    </row>
    <row r="187" spans="1:60" s="13" customFormat="1" ht="14.25" hidden="1" customHeight="1" outlineLevel="1" thickBot="1" x14ac:dyDescent="0.3">
      <c r="D187" s="7"/>
      <c r="F187" s="7"/>
      <c r="G187" s="7"/>
      <c r="H187" s="7"/>
      <c r="I187" s="7"/>
      <c r="J187" s="7"/>
      <c r="K187" s="7"/>
      <c r="L187" s="7"/>
      <c r="M187" s="8"/>
      <c r="N187" s="38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</row>
    <row r="188" spans="1:60" s="24" customFormat="1" ht="14.25" hidden="1" customHeight="1" outlineLevel="1" thickTop="1" thickBot="1" x14ac:dyDescent="0.3">
      <c r="B188" s="24" t="s">
        <v>406</v>
      </c>
      <c r="M188" s="25" t="s">
        <v>5</v>
      </c>
      <c r="N188" s="25" t="s">
        <v>23</v>
      </c>
      <c r="R188" s="73">
        <f t="shared" ref="R188:BE188" ca="1" si="73">+IF(R61=EconLT,SUM(OFFSET(S189,,,,TechLT-EconLT)),0)</f>
        <v>0</v>
      </c>
      <c r="S188" s="73">
        <f t="shared" ca="1" si="73"/>
        <v>0</v>
      </c>
      <c r="T188" s="73">
        <f t="shared" ca="1" si="73"/>
        <v>0</v>
      </c>
      <c r="U188" s="73">
        <f t="shared" ca="1" si="73"/>
        <v>0</v>
      </c>
      <c r="V188" s="73">
        <f t="shared" ca="1" si="73"/>
        <v>0</v>
      </c>
      <c r="W188" s="73">
        <f t="shared" ca="1" si="73"/>
        <v>0</v>
      </c>
      <c r="X188" s="73">
        <f t="shared" ca="1" si="73"/>
        <v>0</v>
      </c>
      <c r="Y188" s="73">
        <f t="shared" ca="1" si="73"/>
        <v>0</v>
      </c>
      <c r="Z188" s="73">
        <f t="shared" ca="1" si="73"/>
        <v>0</v>
      </c>
      <c r="AA188" s="73">
        <f t="shared" ca="1" si="73"/>
        <v>0</v>
      </c>
      <c r="AB188" s="73">
        <f t="shared" ca="1" si="73"/>
        <v>0</v>
      </c>
      <c r="AC188" s="73">
        <f t="shared" ca="1" si="73"/>
        <v>0</v>
      </c>
      <c r="AD188" s="73">
        <f t="shared" ca="1" si="73"/>
        <v>0</v>
      </c>
      <c r="AE188" s="73">
        <f t="shared" ca="1" si="73"/>
        <v>0</v>
      </c>
      <c r="AF188" s="73">
        <f t="shared" ca="1" si="73"/>
        <v>0</v>
      </c>
      <c r="AG188" s="73">
        <f t="shared" ca="1" si="73"/>
        <v>0</v>
      </c>
      <c r="AH188" s="73">
        <f t="shared" ca="1" si="73"/>
        <v>0</v>
      </c>
      <c r="AI188" s="73">
        <f t="shared" ca="1" si="73"/>
        <v>0</v>
      </c>
      <c r="AJ188" s="73">
        <f t="shared" ca="1" si="73"/>
        <v>0</v>
      </c>
      <c r="AK188" s="73">
        <f t="shared" ca="1" si="73"/>
        <v>0</v>
      </c>
      <c r="AL188" s="73">
        <f t="shared" ca="1" si="73"/>
        <v>0</v>
      </c>
      <c r="AM188" s="73">
        <f t="shared" ca="1" si="73"/>
        <v>0</v>
      </c>
      <c r="AN188" s="73">
        <f t="shared" ca="1" si="73"/>
        <v>0</v>
      </c>
      <c r="AO188" s="73">
        <f t="shared" ca="1" si="73"/>
        <v>0</v>
      </c>
      <c r="AP188" s="73" t="e">
        <f t="shared" ca="1" si="73"/>
        <v>#REF!</v>
      </c>
      <c r="AQ188" s="73">
        <f t="shared" ca="1" si="73"/>
        <v>0</v>
      </c>
      <c r="AR188" s="73">
        <f t="shared" ca="1" si="73"/>
        <v>0</v>
      </c>
      <c r="AS188" s="73">
        <f t="shared" ca="1" si="73"/>
        <v>0</v>
      </c>
      <c r="AT188" s="73">
        <f t="shared" ca="1" si="73"/>
        <v>0</v>
      </c>
      <c r="AU188" s="73">
        <f t="shared" ca="1" si="73"/>
        <v>0</v>
      </c>
      <c r="AV188" s="73">
        <f t="shared" ca="1" si="73"/>
        <v>0</v>
      </c>
      <c r="AW188" s="73">
        <f t="shared" ca="1" si="73"/>
        <v>0</v>
      </c>
      <c r="AX188" s="73">
        <f t="shared" ca="1" si="73"/>
        <v>0</v>
      </c>
      <c r="AY188" s="73">
        <f t="shared" ca="1" si="73"/>
        <v>0</v>
      </c>
      <c r="AZ188" s="73">
        <f t="shared" ca="1" si="73"/>
        <v>0</v>
      </c>
      <c r="BA188" s="73">
        <f t="shared" ca="1" si="73"/>
        <v>0</v>
      </c>
      <c r="BB188" s="73">
        <f t="shared" ca="1" si="73"/>
        <v>0</v>
      </c>
      <c r="BC188" s="73">
        <f t="shared" ca="1" si="73"/>
        <v>0</v>
      </c>
      <c r="BD188" s="73">
        <f t="shared" ca="1" si="73"/>
        <v>0</v>
      </c>
      <c r="BE188" s="73">
        <f t="shared" ca="1" si="73"/>
        <v>0</v>
      </c>
    </row>
    <row r="189" spans="1:60" s="13" customFormat="1" ht="14.25" hidden="1" customHeight="1" outlineLevel="1" thickTop="1" x14ac:dyDescent="0.25">
      <c r="C189" s="7" t="s">
        <v>314</v>
      </c>
      <c r="L189" s="8"/>
      <c r="M189" s="8" t="s">
        <v>5</v>
      </c>
      <c r="N189" s="38" t="s">
        <v>57</v>
      </c>
      <c r="R189" s="22">
        <f t="shared" ref="R189:BE189" si="74">+R190/(1+DRate)^(R61-EconLT)</f>
        <v>0</v>
      </c>
      <c r="S189" s="22">
        <f t="shared" si="74"/>
        <v>0</v>
      </c>
      <c r="T189" s="22">
        <f t="shared" si="74"/>
        <v>0</v>
      </c>
      <c r="U189" s="22">
        <f t="shared" si="74"/>
        <v>0</v>
      </c>
      <c r="V189" s="22">
        <f t="shared" si="74"/>
        <v>0</v>
      </c>
      <c r="W189" s="22">
        <f t="shared" si="74"/>
        <v>0</v>
      </c>
      <c r="X189" s="22">
        <f t="shared" si="74"/>
        <v>0</v>
      </c>
      <c r="Y189" s="22">
        <f t="shared" si="74"/>
        <v>0</v>
      </c>
      <c r="Z189" s="22">
        <f t="shared" si="74"/>
        <v>0</v>
      </c>
      <c r="AA189" s="22">
        <f t="shared" si="74"/>
        <v>0</v>
      </c>
      <c r="AB189" s="22">
        <f t="shared" si="74"/>
        <v>0</v>
      </c>
      <c r="AC189" s="22">
        <f t="shared" si="74"/>
        <v>0</v>
      </c>
      <c r="AD189" s="22">
        <f t="shared" si="74"/>
        <v>0</v>
      </c>
      <c r="AE189" s="22">
        <f t="shared" si="74"/>
        <v>0</v>
      </c>
      <c r="AF189" s="22">
        <f t="shared" si="74"/>
        <v>0</v>
      </c>
      <c r="AG189" s="22">
        <f t="shared" si="74"/>
        <v>0</v>
      </c>
      <c r="AH189" s="22">
        <f t="shared" si="74"/>
        <v>0</v>
      </c>
      <c r="AI189" s="22">
        <f t="shared" si="74"/>
        <v>0</v>
      </c>
      <c r="AJ189" s="22">
        <f t="shared" si="74"/>
        <v>0</v>
      </c>
      <c r="AK189" s="22">
        <f t="shared" si="74"/>
        <v>0</v>
      </c>
      <c r="AL189" s="22">
        <f t="shared" si="74"/>
        <v>0</v>
      </c>
      <c r="AM189" s="22">
        <f t="shared" si="74"/>
        <v>0</v>
      </c>
      <c r="AN189" s="22">
        <f t="shared" si="74"/>
        <v>0</v>
      </c>
      <c r="AO189" s="22">
        <f t="shared" si="74"/>
        <v>0</v>
      </c>
      <c r="AP189" s="22">
        <f t="shared" si="74"/>
        <v>0</v>
      </c>
      <c r="AQ189" s="22">
        <f t="shared" si="74"/>
        <v>0</v>
      </c>
      <c r="AR189" s="22">
        <f t="shared" si="74"/>
        <v>0</v>
      </c>
      <c r="AS189" s="22">
        <f t="shared" si="74"/>
        <v>0</v>
      </c>
      <c r="AT189" s="22">
        <f t="shared" si="74"/>
        <v>0</v>
      </c>
      <c r="AU189" s="22">
        <f t="shared" si="74"/>
        <v>0</v>
      </c>
      <c r="AV189" s="22">
        <f t="shared" si="74"/>
        <v>0</v>
      </c>
      <c r="AW189" s="22">
        <f t="shared" si="74"/>
        <v>0</v>
      </c>
      <c r="AX189" s="22">
        <f t="shared" si="74"/>
        <v>0</v>
      </c>
      <c r="AY189" s="22">
        <f t="shared" si="74"/>
        <v>0</v>
      </c>
      <c r="AZ189" s="22">
        <f t="shared" si="74"/>
        <v>0</v>
      </c>
      <c r="BA189" s="22">
        <f t="shared" si="74"/>
        <v>0</v>
      </c>
      <c r="BB189" s="22">
        <f t="shared" si="74"/>
        <v>0</v>
      </c>
      <c r="BC189" s="22">
        <f t="shared" si="74"/>
        <v>0</v>
      </c>
      <c r="BD189" s="22">
        <f t="shared" si="74"/>
        <v>0</v>
      </c>
      <c r="BE189" s="22">
        <f t="shared" si="74"/>
        <v>0</v>
      </c>
    </row>
    <row r="190" spans="1:60" s="13" customFormat="1" ht="14.25" hidden="1" customHeight="1" outlineLevel="1" x14ac:dyDescent="0.25">
      <c r="D190" s="7" t="s">
        <v>312</v>
      </c>
      <c r="F190" s="7"/>
      <c r="G190" s="7"/>
      <c r="H190" s="7"/>
      <c r="I190" s="7"/>
      <c r="J190" s="7"/>
      <c r="K190" s="7"/>
      <c r="L190" s="7"/>
      <c r="M190" s="8" t="s">
        <v>5</v>
      </c>
      <c r="N190" s="38" t="s">
        <v>57</v>
      </c>
      <c r="R190" s="35">
        <f t="shared" ref="R190:BE190" si="75">+IF(AND(R61&gt;EconLT,R61&lt;=TechLT),SUM(R170,R142,R127)-SUM(R202,R212),0)</f>
        <v>0</v>
      </c>
      <c r="S190" s="35">
        <f t="shared" si="75"/>
        <v>0</v>
      </c>
      <c r="T190" s="35">
        <f t="shared" si="75"/>
        <v>0</v>
      </c>
      <c r="U190" s="35">
        <f t="shared" si="75"/>
        <v>0</v>
      </c>
      <c r="V190" s="35">
        <f t="shared" si="75"/>
        <v>0</v>
      </c>
      <c r="W190" s="35">
        <f t="shared" si="75"/>
        <v>0</v>
      </c>
      <c r="X190" s="35">
        <f t="shared" si="75"/>
        <v>0</v>
      </c>
      <c r="Y190" s="35">
        <f t="shared" si="75"/>
        <v>0</v>
      </c>
      <c r="Z190" s="35">
        <f t="shared" si="75"/>
        <v>0</v>
      </c>
      <c r="AA190" s="35">
        <f t="shared" si="75"/>
        <v>0</v>
      </c>
      <c r="AB190" s="35">
        <f t="shared" si="75"/>
        <v>0</v>
      </c>
      <c r="AC190" s="35">
        <f t="shared" si="75"/>
        <v>0</v>
      </c>
      <c r="AD190" s="35">
        <f t="shared" si="75"/>
        <v>0</v>
      </c>
      <c r="AE190" s="35">
        <f t="shared" si="75"/>
        <v>0</v>
      </c>
      <c r="AF190" s="35">
        <f t="shared" si="75"/>
        <v>0</v>
      </c>
      <c r="AG190" s="35">
        <f t="shared" si="75"/>
        <v>0</v>
      </c>
      <c r="AH190" s="35">
        <f t="shared" si="75"/>
        <v>0</v>
      </c>
      <c r="AI190" s="35">
        <f t="shared" si="75"/>
        <v>0</v>
      </c>
      <c r="AJ190" s="35">
        <f t="shared" si="75"/>
        <v>0</v>
      </c>
      <c r="AK190" s="35">
        <f t="shared" si="75"/>
        <v>0</v>
      </c>
      <c r="AL190" s="35">
        <f t="shared" si="75"/>
        <v>0</v>
      </c>
      <c r="AM190" s="35">
        <f t="shared" si="75"/>
        <v>0</v>
      </c>
      <c r="AN190" s="35">
        <f t="shared" si="75"/>
        <v>0</v>
      </c>
      <c r="AO190" s="35">
        <f t="shared" si="75"/>
        <v>0</v>
      </c>
      <c r="AP190" s="35">
        <f t="shared" si="75"/>
        <v>0</v>
      </c>
      <c r="AQ190" s="35">
        <f t="shared" si="75"/>
        <v>0</v>
      </c>
      <c r="AR190" s="35">
        <f t="shared" si="75"/>
        <v>0</v>
      </c>
      <c r="AS190" s="35">
        <f t="shared" si="75"/>
        <v>0</v>
      </c>
      <c r="AT190" s="35">
        <f t="shared" si="75"/>
        <v>0</v>
      </c>
      <c r="AU190" s="35">
        <f t="shared" si="75"/>
        <v>0</v>
      </c>
      <c r="AV190" s="35">
        <f t="shared" si="75"/>
        <v>0</v>
      </c>
      <c r="AW190" s="35">
        <f t="shared" si="75"/>
        <v>0</v>
      </c>
      <c r="AX190" s="35">
        <f t="shared" si="75"/>
        <v>0</v>
      </c>
      <c r="AY190" s="35">
        <f t="shared" si="75"/>
        <v>0</v>
      </c>
      <c r="AZ190" s="35">
        <f t="shared" si="75"/>
        <v>0</v>
      </c>
      <c r="BA190" s="35">
        <f t="shared" si="75"/>
        <v>0</v>
      </c>
      <c r="BB190" s="35">
        <f t="shared" si="75"/>
        <v>0</v>
      </c>
      <c r="BC190" s="35">
        <f t="shared" si="75"/>
        <v>0</v>
      </c>
      <c r="BD190" s="35">
        <f t="shared" si="75"/>
        <v>0</v>
      </c>
      <c r="BE190" s="35">
        <f t="shared" si="75"/>
        <v>0</v>
      </c>
    </row>
    <row r="191" spans="1:60" s="13" customFormat="1" ht="14.25" hidden="1" customHeight="1" collapsed="1" x14ac:dyDescent="0.25">
      <c r="M191" s="20"/>
      <c r="N191" s="20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</row>
    <row r="192" spans="1:60" s="1" customFormat="1" hidden="1" outlineLevel="1" x14ac:dyDescent="0.2">
      <c r="A192" s="3" t="s">
        <v>95</v>
      </c>
      <c r="B192" s="3"/>
      <c r="C192" s="3"/>
    </row>
    <row r="193" spans="2:60" ht="13.5" hidden="1" outlineLevel="1" thickBot="1" x14ac:dyDescent="0.25"/>
    <row r="194" spans="2:60" s="24" customFormat="1" ht="14.25" hidden="1" customHeight="1" outlineLevel="1" thickTop="1" thickBot="1" x14ac:dyDescent="0.3">
      <c r="B194" s="24" t="s">
        <v>73</v>
      </c>
      <c r="M194" s="25"/>
      <c r="N194" s="25"/>
      <c r="O194" s="50"/>
      <c r="R194" s="51"/>
      <c r="S194" s="26"/>
    </row>
    <row r="195" spans="2:60" s="10" customFormat="1" ht="14.25" hidden="1" customHeight="1" outlineLevel="1" thickTop="1" x14ac:dyDescent="0.2">
      <c r="B195" s="27"/>
      <c r="C195" s="47" t="s">
        <v>74</v>
      </c>
      <c r="E195" s="47"/>
      <c r="F195" s="47"/>
      <c r="G195" s="47"/>
      <c r="H195" s="7"/>
      <c r="I195" s="7"/>
      <c r="J195" s="7"/>
      <c r="K195" s="7"/>
      <c r="M195" s="29" t="s">
        <v>7</v>
      </c>
      <c r="N195" s="8" t="s">
        <v>13</v>
      </c>
      <c r="O195" s="140" t="str">
        <f>+T9</f>
        <v>Select</v>
      </c>
      <c r="P195" s="19"/>
      <c r="S195" s="46"/>
    </row>
    <row r="196" spans="2:60" s="10" customFormat="1" ht="14.25" hidden="1" customHeight="1" outlineLevel="1" x14ac:dyDescent="0.25">
      <c r="B196" s="27"/>
      <c r="C196" s="7" t="s">
        <v>24</v>
      </c>
      <c r="E196" s="7"/>
      <c r="F196" s="7"/>
      <c r="G196" s="7"/>
      <c r="H196" s="7"/>
      <c r="I196" s="7"/>
      <c r="J196" s="7"/>
      <c r="K196" s="7"/>
      <c r="M196" s="29" t="s">
        <v>7</v>
      </c>
      <c r="N196" s="8" t="s">
        <v>25</v>
      </c>
      <c r="O196" s="140">
        <f>+T12</f>
        <v>0</v>
      </c>
      <c r="P196" s="19"/>
      <c r="S196" s="46"/>
    </row>
    <row r="197" spans="2:60" s="10" customFormat="1" ht="14.25" hidden="1" customHeight="1" outlineLevel="1" x14ac:dyDescent="0.25">
      <c r="B197" s="27"/>
      <c r="C197" s="7" t="s">
        <v>75</v>
      </c>
      <c r="E197" s="7"/>
      <c r="F197" s="7"/>
      <c r="G197" s="7"/>
      <c r="H197" s="7"/>
      <c r="I197" s="7"/>
      <c r="J197" s="7"/>
      <c r="K197" s="7"/>
      <c r="M197" s="29" t="s">
        <v>7</v>
      </c>
      <c r="N197" s="8" t="s">
        <v>8</v>
      </c>
      <c r="O197" s="141">
        <f>+T13</f>
        <v>0</v>
      </c>
      <c r="P197" s="19"/>
      <c r="S197" s="46"/>
    </row>
    <row r="198" spans="2:60" s="10" customFormat="1" ht="14.25" hidden="1" customHeight="1" outlineLevel="1" x14ac:dyDescent="0.2">
      <c r="B198" s="27"/>
      <c r="C198" s="47" t="s">
        <v>31</v>
      </c>
      <c r="E198" s="47"/>
      <c r="F198" s="47"/>
      <c r="G198" s="47"/>
      <c r="H198" s="7"/>
      <c r="I198" s="7"/>
      <c r="J198" s="7"/>
      <c r="K198" s="7"/>
      <c r="M198" s="9" t="s">
        <v>36</v>
      </c>
      <c r="N198" s="11" t="s">
        <v>8</v>
      </c>
      <c r="O198" s="89">
        <v>0</v>
      </c>
      <c r="P198" s="19"/>
      <c r="S198" s="46"/>
    </row>
    <row r="199" spans="2:60" s="10" customFormat="1" ht="14.25" hidden="1" customHeight="1" outlineLevel="1" thickBot="1" x14ac:dyDescent="0.25">
      <c r="B199" s="27"/>
      <c r="C199" s="47"/>
      <c r="E199" s="47"/>
      <c r="F199" s="47"/>
      <c r="G199" s="47"/>
      <c r="H199" s="7"/>
      <c r="I199" s="7"/>
      <c r="J199" s="7"/>
      <c r="K199" s="7"/>
      <c r="M199" s="9"/>
      <c r="N199" s="11"/>
      <c r="O199" s="19"/>
      <c r="P199" s="19"/>
      <c r="S199" s="46"/>
    </row>
    <row r="200" spans="2:60" s="24" customFormat="1" ht="14.25" hidden="1" customHeight="1" outlineLevel="1" thickTop="1" thickBot="1" x14ac:dyDescent="0.3">
      <c r="B200" s="24" t="s">
        <v>4</v>
      </c>
      <c r="M200" s="25" t="s">
        <v>7</v>
      </c>
      <c r="N200" s="25" t="s">
        <v>58</v>
      </c>
      <c r="R200" s="62">
        <f t="shared" ref="R200:BE200" si="76">+R105</f>
        <v>0</v>
      </c>
      <c r="S200" s="62">
        <f t="shared" si="76"/>
        <v>0</v>
      </c>
      <c r="T200" s="62">
        <f t="shared" si="76"/>
        <v>0</v>
      </c>
      <c r="U200" s="62">
        <f t="shared" si="76"/>
        <v>0</v>
      </c>
      <c r="V200" s="62">
        <f t="shared" si="76"/>
        <v>0</v>
      </c>
      <c r="W200" s="62">
        <f t="shared" si="76"/>
        <v>0</v>
      </c>
      <c r="X200" s="62">
        <f t="shared" si="76"/>
        <v>0</v>
      </c>
      <c r="Y200" s="62">
        <f t="shared" si="76"/>
        <v>0</v>
      </c>
      <c r="Z200" s="62">
        <f t="shared" si="76"/>
        <v>0</v>
      </c>
      <c r="AA200" s="62">
        <f t="shared" si="76"/>
        <v>0</v>
      </c>
      <c r="AB200" s="62">
        <f t="shared" si="76"/>
        <v>0</v>
      </c>
      <c r="AC200" s="62">
        <f t="shared" si="76"/>
        <v>0</v>
      </c>
      <c r="AD200" s="62">
        <f t="shared" si="76"/>
        <v>0</v>
      </c>
      <c r="AE200" s="62">
        <f t="shared" si="76"/>
        <v>0</v>
      </c>
      <c r="AF200" s="62">
        <f t="shared" si="76"/>
        <v>0</v>
      </c>
      <c r="AG200" s="62">
        <f t="shared" si="76"/>
        <v>0</v>
      </c>
      <c r="AH200" s="62">
        <f t="shared" si="76"/>
        <v>0</v>
      </c>
      <c r="AI200" s="62">
        <f t="shared" si="76"/>
        <v>0</v>
      </c>
      <c r="AJ200" s="62">
        <f t="shared" si="76"/>
        <v>0</v>
      </c>
      <c r="AK200" s="62">
        <f t="shared" si="76"/>
        <v>0</v>
      </c>
      <c r="AL200" s="62">
        <f t="shared" si="76"/>
        <v>0</v>
      </c>
      <c r="AM200" s="62">
        <f t="shared" si="76"/>
        <v>0</v>
      </c>
      <c r="AN200" s="62">
        <f t="shared" si="76"/>
        <v>0</v>
      </c>
      <c r="AO200" s="62">
        <f t="shared" si="76"/>
        <v>0</v>
      </c>
      <c r="AP200" s="62">
        <f t="shared" si="76"/>
        <v>0</v>
      </c>
      <c r="AQ200" s="62">
        <f t="shared" si="76"/>
        <v>0</v>
      </c>
      <c r="AR200" s="62">
        <f t="shared" si="76"/>
        <v>0</v>
      </c>
      <c r="AS200" s="62">
        <f t="shared" si="76"/>
        <v>0</v>
      </c>
      <c r="AT200" s="62">
        <f t="shared" si="76"/>
        <v>0</v>
      </c>
      <c r="AU200" s="62">
        <f t="shared" si="76"/>
        <v>0</v>
      </c>
      <c r="AV200" s="62">
        <f t="shared" si="76"/>
        <v>0</v>
      </c>
      <c r="AW200" s="62">
        <f t="shared" si="76"/>
        <v>0</v>
      </c>
      <c r="AX200" s="62">
        <f t="shared" si="76"/>
        <v>0</v>
      </c>
      <c r="AY200" s="62">
        <f t="shared" si="76"/>
        <v>0</v>
      </c>
      <c r="AZ200" s="62">
        <f t="shared" si="76"/>
        <v>0</v>
      </c>
      <c r="BA200" s="62">
        <f t="shared" si="76"/>
        <v>0</v>
      </c>
      <c r="BB200" s="62">
        <f t="shared" si="76"/>
        <v>0</v>
      </c>
      <c r="BC200" s="62">
        <f t="shared" si="76"/>
        <v>0</v>
      </c>
      <c r="BD200" s="62">
        <f t="shared" si="76"/>
        <v>0</v>
      </c>
      <c r="BE200" s="62">
        <f t="shared" si="76"/>
        <v>0</v>
      </c>
    </row>
    <row r="201" spans="2:60" ht="14.25" hidden="1" outlineLevel="1" thickTop="1" thickBot="1" x14ac:dyDescent="0.25"/>
    <row r="202" spans="2:60" s="24" customFormat="1" ht="14.25" hidden="1" customHeight="1" outlineLevel="1" thickTop="1" thickBot="1" x14ac:dyDescent="0.3">
      <c r="B202" s="24" t="s">
        <v>33</v>
      </c>
      <c r="M202" s="25" t="s">
        <v>5</v>
      </c>
      <c r="N202" s="25" t="s">
        <v>57</v>
      </c>
      <c r="R202" s="62">
        <f>+R204+R208</f>
        <v>0</v>
      </c>
      <c r="S202" s="62" t="e">
        <f>+S204+S208</f>
        <v>#N/A</v>
      </c>
      <c r="T202" s="62" t="e">
        <f t="shared" ref="T202:BE202" si="77">+T204+T208</f>
        <v>#N/A</v>
      </c>
      <c r="U202" s="62" t="e">
        <f t="shared" si="77"/>
        <v>#N/A</v>
      </c>
      <c r="V202" s="62" t="e">
        <f t="shared" si="77"/>
        <v>#N/A</v>
      </c>
      <c r="W202" s="62" t="e">
        <f t="shared" si="77"/>
        <v>#N/A</v>
      </c>
      <c r="X202" s="62" t="e">
        <f t="shared" si="77"/>
        <v>#N/A</v>
      </c>
      <c r="Y202" s="62" t="e">
        <f t="shared" si="77"/>
        <v>#N/A</v>
      </c>
      <c r="Z202" s="62" t="e">
        <f t="shared" si="77"/>
        <v>#N/A</v>
      </c>
      <c r="AA202" s="62" t="e">
        <f t="shared" si="77"/>
        <v>#N/A</v>
      </c>
      <c r="AB202" s="62" t="e">
        <f t="shared" si="77"/>
        <v>#N/A</v>
      </c>
      <c r="AC202" s="62" t="e">
        <f t="shared" si="77"/>
        <v>#N/A</v>
      </c>
      <c r="AD202" s="62" t="e">
        <f t="shared" si="77"/>
        <v>#N/A</v>
      </c>
      <c r="AE202" s="62" t="e">
        <f t="shared" si="77"/>
        <v>#N/A</v>
      </c>
      <c r="AF202" s="62" t="e">
        <f t="shared" si="77"/>
        <v>#N/A</v>
      </c>
      <c r="AG202" s="62" t="e">
        <f t="shared" si="77"/>
        <v>#N/A</v>
      </c>
      <c r="AH202" s="62" t="e">
        <f t="shared" si="77"/>
        <v>#N/A</v>
      </c>
      <c r="AI202" s="62" t="e">
        <f t="shared" si="77"/>
        <v>#N/A</v>
      </c>
      <c r="AJ202" s="62" t="e">
        <f t="shared" si="77"/>
        <v>#N/A</v>
      </c>
      <c r="AK202" s="62" t="e">
        <f t="shared" si="77"/>
        <v>#N/A</v>
      </c>
      <c r="AL202" s="62" t="e">
        <f t="shared" si="77"/>
        <v>#N/A</v>
      </c>
      <c r="AM202" s="62" t="e">
        <f t="shared" si="77"/>
        <v>#N/A</v>
      </c>
      <c r="AN202" s="62" t="e">
        <f t="shared" si="77"/>
        <v>#N/A</v>
      </c>
      <c r="AO202" s="62" t="e">
        <f t="shared" si="77"/>
        <v>#N/A</v>
      </c>
      <c r="AP202" s="62" t="e">
        <f t="shared" si="77"/>
        <v>#N/A</v>
      </c>
      <c r="AQ202" s="62" t="e">
        <f t="shared" si="77"/>
        <v>#N/A</v>
      </c>
      <c r="AR202" s="62" t="e">
        <f t="shared" si="77"/>
        <v>#N/A</v>
      </c>
      <c r="AS202" s="62" t="e">
        <f t="shared" si="77"/>
        <v>#N/A</v>
      </c>
      <c r="AT202" s="62" t="e">
        <f t="shared" si="77"/>
        <v>#N/A</v>
      </c>
      <c r="AU202" s="62" t="e">
        <f t="shared" si="77"/>
        <v>#N/A</v>
      </c>
      <c r="AV202" s="62" t="e">
        <f t="shared" si="77"/>
        <v>#N/A</v>
      </c>
      <c r="AW202" s="62" t="e">
        <f t="shared" si="77"/>
        <v>#N/A</v>
      </c>
      <c r="AX202" s="62" t="e">
        <f t="shared" si="77"/>
        <v>#N/A</v>
      </c>
      <c r="AY202" s="62" t="e">
        <f t="shared" si="77"/>
        <v>#N/A</v>
      </c>
      <c r="AZ202" s="62" t="e">
        <f t="shared" si="77"/>
        <v>#N/A</v>
      </c>
      <c r="BA202" s="62" t="e">
        <f t="shared" si="77"/>
        <v>#N/A</v>
      </c>
      <c r="BB202" s="62" t="e">
        <f t="shared" si="77"/>
        <v>#N/A</v>
      </c>
      <c r="BC202" s="62" t="e">
        <f t="shared" si="77"/>
        <v>#N/A</v>
      </c>
      <c r="BD202" s="62" t="e">
        <f t="shared" si="77"/>
        <v>#N/A</v>
      </c>
      <c r="BE202" s="62" t="e">
        <f t="shared" si="77"/>
        <v>#N/A</v>
      </c>
    </row>
    <row r="203" spans="2:60" s="13" customFormat="1" ht="14.25" hidden="1" customHeight="1" outlineLevel="1" thickTop="1" x14ac:dyDescent="0.25">
      <c r="M203" s="20"/>
      <c r="N203" s="20"/>
      <c r="R203" s="63"/>
      <c r="S203" s="21"/>
    </row>
    <row r="204" spans="2:60" s="48" customFormat="1" ht="14.25" hidden="1" customHeight="1" outlineLevel="1" x14ac:dyDescent="0.25">
      <c r="B204" s="54"/>
      <c r="C204" s="54" t="s">
        <v>40</v>
      </c>
      <c r="F204" s="55"/>
      <c r="G204" s="55"/>
      <c r="I204" s="55"/>
      <c r="M204" s="57" t="s">
        <v>5</v>
      </c>
      <c r="N204" s="57" t="s">
        <v>57</v>
      </c>
      <c r="O204" s="58"/>
      <c r="P204" s="59"/>
      <c r="Q204" s="60"/>
      <c r="R204" s="61">
        <f>+O205*O206*(1+VAT)</f>
        <v>0</v>
      </c>
      <c r="S204" s="61" t="e">
        <f>+R204*(1+CPI)</f>
        <v>#N/A</v>
      </c>
      <c r="T204" s="61" t="e">
        <f t="shared" ref="T204" si="78">+S204*(1+CPI)</f>
        <v>#N/A</v>
      </c>
      <c r="U204" s="61" t="e">
        <f t="shared" ref="U204" si="79">+T204*(1+CPI)</f>
        <v>#N/A</v>
      </c>
      <c r="V204" s="61" t="e">
        <f t="shared" ref="V204" si="80">+U204*(1+CPI)</f>
        <v>#N/A</v>
      </c>
      <c r="W204" s="61" t="e">
        <f t="shared" ref="W204" si="81">+V204*(1+CPI)</f>
        <v>#N/A</v>
      </c>
      <c r="X204" s="61" t="e">
        <f t="shared" ref="X204" si="82">+W204*(1+CPI)</f>
        <v>#N/A</v>
      </c>
      <c r="Y204" s="61" t="e">
        <f t="shared" ref="Y204" si="83">+X204*(1+CPI)</f>
        <v>#N/A</v>
      </c>
      <c r="Z204" s="61" t="e">
        <f t="shared" ref="Z204" si="84">+Y204*(1+CPI)</f>
        <v>#N/A</v>
      </c>
      <c r="AA204" s="61" t="e">
        <f t="shared" ref="AA204" si="85">+Z204*(1+CPI)</f>
        <v>#N/A</v>
      </c>
      <c r="AB204" s="61" t="e">
        <f t="shared" ref="AB204" si="86">+AA204*(1+CPI)</f>
        <v>#N/A</v>
      </c>
      <c r="AC204" s="61" t="e">
        <f t="shared" ref="AC204" si="87">+AB204*(1+CPI)</f>
        <v>#N/A</v>
      </c>
      <c r="AD204" s="61" t="e">
        <f t="shared" ref="AD204" si="88">+AC204*(1+CPI)</f>
        <v>#N/A</v>
      </c>
      <c r="AE204" s="61" t="e">
        <f t="shared" ref="AE204" si="89">+AD204*(1+CPI)</f>
        <v>#N/A</v>
      </c>
      <c r="AF204" s="61" t="e">
        <f t="shared" ref="AF204" si="90">+AE204*(1+CPI)</f>
        <v>#N/A</v>
      </c>
      <c r="AG204" s="61" t="e">
        <f t="shared" ref="AG204" si="91">+AF204*(1+CPI)</f>
        <v>#N/A</v>
      </c>
      <c r="AH204" s="61" t="e">
        <f t="shared" ref="AH204" si="92">+AG204*(1+CPI)</f>
        <v>#N/A</v>
      </c>
      <c r="AI204" s="61" t="e">
        <f t="shared" ref="AI204" si="93">+AH204*(1+CPI)</f>
        <v>#N/A</v>
      </c>
      <c r="AJ204" s="61" t="e">
        <f t="shared" ref="AJ204" si="94">+AI204*(1+CPI)</f>
        <v>#N/A</v>
      </c>
      <c r="AK204" s="61" t="e">
        <f t="shared" ref="AK204" si="95">+AJ204*(1+CPI)</f>
        <v>#N/A</v>
      </c>
      <c r="AL204" s="61" t="e">
        <f t="shared" ref="AL204" si="96">+AK204*(1+CPI)</f>
        <v>#N/A</v>
      </c>
      <c r="AM204" s="61" t="e">
        <f t="shared" ref="AM204" si="97">+AL204*(1+CPI)</f>
        <v>#N/A</v>
      </c>
      <c r="AN204" s="61" t="e">
        <f t="shared" ref="AN204" si="98">+AM204*(1+CPI)</f>
        <v>#N/A</v>
      </c>
      <c r="AO204" s="61" t="e">
        <f t="shared" ref="AO204" si="99">+AN204*(1+CPI)</f>
        <v>#N/A</v>
      </c>
      <c r="AP204" s="61" t="e">
        <f t="shared" ref="AP204" si="100">+AO204*(1+CPI)</f>
        <v>#N/A</v>
      </c>
      <c r="AQ204" s="61" t="e">
        <f t="shared" ref="AQ204" si="101">+AP204*(1+CPI)</f>
        <v>#N/A</v>
      </c>
      <c r="AR204" s="61" t="e">
        <f t="shared" ref="AR204" si="102">+AQ204*(1+CPI)</f>
        <v>#N/A</v>
      </c>
      <c r="AS204" s="61" t="e">
        <f t="shared" ref="AS204" si="103">+AR204*(1+CPI)</f>
        <v>#N/A</v>
      </c>
      <c r="AT204" s="61" t="e">
        <f t="shared" ref="AT204" si="104">+AS204*(1+CPI)</f>
        <v>#N/A</v>
      </c>
      <c r="AU204" s="61" t="e">
        <f t="shared" ref="AU204" si="105">+AT204*(1+CPI)</f>
        <v>#N/A</v>
      </c>
      <c r="AV204" s="61" t="e">
        <f t="shared" ref="AV204" si="106">+AU204*(1+CPI)</f>
        <v>#N/A</v>
      </c>
      <c r="AW204" s="61" t="e">
        <f t="shared" ref="AW204" si="107">+AV204*(1+CPI)</f>
        <v>#N/A</v>
      </c>
      <c r="AX204" s="61" t="e">
        <f>+AW204*(1+CPI)</f>
        <v>#N/A</v>
      </c>
      <c r="AY204" s="61" t="e">
        <f t="shared" ref="AY204" si="108">+AX204*(1+CPI)</f>
        <v>#N/A</v>
      </c>
      <c r="AZ204" s="61" t="e">
        <f t="shared" ref="AZ204" si="109">+AY204*(1+CPI)</f>
        <v>#N/A</v>
      </c>
      <c r="BA204" s="61" t="e">
        <f t="shared" ref="BA204" si="110">+AZ204*(1+CPI)</f>
        <v>#N/A</v>
      </c>
      <c r="BB204" s="61" t="e">
        <f t="shared" ref="BB204" si="111">+BA204*(1+CPI)</f>
        <v>#N/A</v>
      </c>
      <c r="BC204" s="61" t="e">
        <f t="shared" ref="BC204" si="112">+BB204*(1+CPI)</f>
        <v>#N/A</v>
      </c>
      <c r="BD204" s="61" t="e">
        <f t="shared" ref="BD204" si="113">+BC204*(1+CPI)</f>
        <v>#N/A</v>
      </c>
      <c r="BE204" s="61" t="e">
        <f t="shared" ref="BE204" si="114">+BD204*(1+CPI)</f>
        <v>#N/A</v>
      </c>
      <c r="BF204" s="15"/>
      <c r="BG204" s="15"/>
      <c r="BH204" s="15"/>
    </row>
    <row r="205" spans="2:60" s="7" customFormat="1" ht="14.25" hidden="1" customHeight="1" outlineLevel="1" x14ac:dyDescent="0.25">
      <c r="B205" s="28"/>
      <c r="D205" s="28" t="s">
        <v>10</v>
      </c>
      <c r="F205" s="28"/>
      <c r="G205" s="28"/>
      <c r="I205" s="28"/>
      <c r="M205" s="29" t="s">
        <v>7</v>
      </c>
      <c r="N205" s="29" t="s">
        <v>400</v>
      </c>
      <c r="O205" s="142">
        <f>+T14</f>
        <v>0</v>
      </c>
      <c r="R205" s="34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1"/>
      <c r="BG205" s="31"/>
      <c r="BH205" s="31"/>
    </row>
    <row r="206" spans="2:60" s="7" customFormat="1" ht="14.25" hidden="1" customHeight="1" outlineLevel="1" x14ac:dyDescent="0.25">
      <c r="B206" s="28"/>
      <c r="D206" s="28" t="s">
        <v>399</v>
      </c>
      <c r="F206" s="28"/>
      <c r="G206" s="28"/>
      <c r="I206" s="28"/>
      <c r="M206" s="29" t="s">
        <v>7</v>
      </c>
      <c r="N206" s="29" t="s">
        <v>25</v>
      </c>
      <c r="O206" s="142">
        <f>+T12</f>
        <v>0</v>
      </c>
      <c r="R206" s="34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1"/>
      <c r="BG206" s="31"/>
      <c r="BH206" s="31"/>
    </row>
    <row r="207" spans="2:60" s="7" customFormat="1" ht="14.25" hidden="1" customHeight="1" outlineLevel="1" x14ac:dyDescent="0.25">
      <c r="B207" s="28"/>
      <c r="D207" s="28"/>
      <c r="F207" s="28"/>
      <c r="G207" s="28"/>
      <c r="I207" s="28"/>
      <c r="M207" s="29"/>
      <c r="N207" s="29"/>
      <c r="O207" s="34"/>
      <c r="R207" s="34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1"/>
      <c r="BG207" s="31"/>
      <c r="BH207" s="31"/>
    </row>
    <row r="208" spans="2:60" s="48" customFormat="1" ht="14.25" hidden="1" customHeight="1" outlineLevel="1" x14ac:dyDescent="0.25">
      <c r="B208" s="54"/>
      <c r="C208" s="54" t="s">
        <v>41</v>
      </c>
      <c r="F208" s="55"/>
      <c r="G208" s="55"/>
      <c r="I208" s="55"/>
      <c r="M208" s="57" t="s">
        <v>5</v>
      </c>
      <c r="N208" s="57" t="s">
        <v>57</v>
      </c>
      <c r="O208" s="58"/>
      <c r="P208" s="59"/>
      <c r="Q208" s="60"/>
      <c r="R208" s="61">
        <f t="shared" ref="R208:BE208" si="115">+IFERROR(R209*R200/R210,0)*(1+VAT)</f>
        <v>0</v>
      </c>
      <c r="S208" s="61">
        <f t="shared" si="115"/>
        <v>0</v>
      </c>
      <c r="T208" s="61">
        <f t="shared" si="115"/>
        <v>0</v>
      </c>
      <c r="U208" s="61">
        <f t="shared" si="115"/>
        <v>0</v>
      </c>
      <c r="V208" s="61">
        <f t="shared" si="115"/>
        <v>0</v>
      </c>
      <c r="W208" s="61">
        <f t="shared" si="115"/>
        <v>0</v>
      </c>
      <c r="X208" s="61">
        <f t="shared" si="115"/>
        <v>0</v>
      </c>
      <c r="Y208" s="61">
        <f t="shared" si="115"/>
        <v>0</v>
      </c>
      <c r="Z208" s="61">
        <f t="shared" si="115"/>
        <v>0</v>
      </c>
      <c r="AA208" s="61">
        <f t="shared" si="115"/>
        <v>0</v>
      </c>
      <c r="AB208" s="61">
        <f t="shared" si="115"/>
        <v>0</v>
      </c>
      <c r="AC208" s="61">
        <f t="shared" si="115"/>
        <v>0</v>
      </c>
      <c r="AD208" s="61">
        <f t="shared" si="115"/>
        <v>0</v>
      </c>
      <c r="AE208" s="61">
        <f t="shared" si="115"/>
        <v>0</v>
      </c>
      <c r="AF208" s="61">
        <f t="shared" si="115"/>
        <v>0</v>
      </c>
      <c r="AG208" s="61">
        <f t="shared" si="115"/>
        <v>0</v>
      </c>
      <c r="AH208" s="61">
        <f t="shared" si="115"/>
        <v>0</v>
      </c>
      <c r="AI208" s="61">
        <f t="shared" si="115"/>
        <v>0</v>
      </c>
      <c r="AJ208" s="61">
        <f t="shared" si="115"/>
        <v>0</v>
      </c>
      <c r="AK208" s="61">
        <f t="shared" si="115"/>
        <v>0</v>
      </c>
      <c r="AL208" s="61">
        <f t="shared" si="115"/>
        <v>0</v>
      </c>
      <c r="AM208" s="61">
        <f t="shared" si="115"/>
        <v>0</v>
      </c>
      <c r="AN208" s="61">
        <f t="shared" si="115"/>
        <v>0</v>
      </c>
      <c r="AO208" s="61">
        <f t="shared" si="115"/>
        <v>0</v>
      </c>
      <c r="AP208" s="61">
        <f t="shared" si="115"/>
        <v>0</v>
      </c>
      <c r="AQ208" s="61">
        <f t="shared" si="115"/>
        <v>0</v>
      </c>
      <c r="AR208" s="61">
        <f t="shared" si="115"/>
        <v>0</v>
      </c>
      <c r="AS208" s="61">
        <f t="shared" si="115"/>
        <v>0</v>
      </c>
      <c r="AT208" s="61">
        <f t="shared" si="115"/>
        <v>0</v>
      </c>
      <c r="AU208" s="61">
        <f t="shared" si="115"/>
        <v>0</v>
      </c>
      <c r="AV208" s="61">
        <f t="shared" si="115"/>
        <v>0</v>
      </c>
      <c r="AW208" s="61">
        <f t="shared" si="115"/>
        <v>0</v>
      </c>
      <c r="AX208" s="61">
        <f t="shared" si="115"/>
        <v>0</v>
      </c>
      <c r="AY208" s="61">
        <f t="shared" si="115"/>
        <v>0</v>
      </c>
      <c r="AZ208" s="61">
        <f t="shared" si="115"/>
        <v>0</v>
      </c>
      <c r="BA208" s="61">
        <f t="shared" si="115"/>
        <v>0</v>
      </c>
      <c r="BB208" s="61">
        <f t="shared" si="115"/>
        <v>0</v>
      </c>
      <c r="BC208" s="61">
        <f t="shared" si="115"/>
        <v>0</v>
      </c>
      <c r="BD208" s="61">
        <f t="shared" si="115"/>
        <v>0</v>
      </c>
      <c r="BE208" s="61">
        <f t="shared" si="115"/>
        <v>0</v>
      </c>
      <c r="BF208" s="15"/>
      <c r="BG208" s="15"/>
      <c r="BH208" s="15"/>
    </row>
    <row r="209" spans="1:60" s="7" customFormat="1" ht="14.25" hidden="1" customHeight="1" outlineLevel="1" x14ac:dyDescent="0.25">
      <c r="B209" s="27"/>
      <c r="C209" s="27"/>
      <c r="D209" s="7" t="s">
        <v>93</v>
      </c>
      <c r="F209" s="28"/>
      <c r="G209" s="28"/>
      <c r="I209" s="28"/>
      <c r="M209" s="29" t="s">
        <v>5</v>
      </c>
      <c r="N209" s="29" t="s">
        <v>44</v>
      </c>
      <c r="O209" s="64"/>
      <c r="P209" s="65"/>
      <c r="Q209" s="13"/>
      <c r="R209" s="143" t="e">
        <f t="shared" ref="R209:BE209" si="116">+VLOOKUP($O$195&amp;" price",$C$76:$BE$98,R61+15,0)</f>
        <v>#N/A</v>
      </c>
      <c r="S209" s="143" t="e">
        <f t="shared" si="116"/>
        <v>#N/A</v>
      </c>
      <c r="T209" s="143" t="e">
        <f t="shared" si="116"/>
        <v>#N/A</v>
      </c>
      <c r="U209" s="143" t="e">
        <f t="shared" si="116"/>
        <v>#N/A</v>
      </c>
      <c r="V209" s="143" t="e">
        <f t="shared" si="116"/>
        <v>#N/A</v>
      </c>
      <c r="W209" s="143" t="e">
        <f t="shared" si="116"/>
        <v>#N/A</v>
      </c>
      <c r="X209" s="143" t="e">
        <f t="shared" si="116"/>
        <v>#N/A</v>
      </c>
      <c r="Y209" s="143" t="e">
        <f t="shared" si="116"/>
        <v>#N/A</v>
      </c>
      <c r="Z209" s="143" t="e">
        <f t="shared" si="116"/>
        <v>#N/A</v>
      </c>
      <c r="AA209" s="143" t="e">
        <f t="shared" si="116"/>
        <v>#N/A</v>
      </c>
      <c r="AB209" s="143" t="e">
        <f t="shared" si="116"/>
        <v>#N/A</v>
      </c>
      <c r="AC209" s="143" t="e">
        <f t="shared" si="116"/>
        <v>#N/A</v>
      </c>
      <c r="AD209" s="143" t="e">
        <f t="shared" si="116"/>
        <v>#N/A</v>
      </c>
      <c r="AE209" s="143" t="e">
        <f t="shared" si="116"/>
        <v>#N/A</v>
      </c>
      <c r="AF209" s="143" t="e">
        <f t="shared" si="116"/>
        <v>#N/A</v>
      </c>
      <c r="AG209" s="143" t="e">
        <f t="shared" si="116"/>
        <v>#N/A</v>
      </c>
      <c r="AH209" s="143" t="e">
        <f t="shared" si="116"/>
        <v>#N/A</v>
      </c>
      <c r="AI209" s="143" t="e">
        <f t="shared" si="116"/>
        <v>#N/A</v>
      </c>
      <c r="AJ209" s="143" t="e">
        <f t="shared" si="116"/>
        <v>#N/A</v>
      </c>
      <c r="AK209" s="143" t="e">
        <f t="shared" si="116"/>
        <v>#N/A</v>
      </c>
      <c r="AL209" s="143" t="e">
        <f t="shared" si="116"/>
        <v>#N/A</v>
      </c>
      <c r="AM209" s="143" t="e">
        <f t="shared" si="116"/>
        <v>#N/A</v>
      </c>
      <c r="AN209" s="143" t="e">
        <f t="shared" si="116"/>
        <v>#N/A</v>
      </c>
      <c r="AO209" s="143" t="e">
        <f t="shared" si="116"/>
        <v>#N/A</v>
      </c>
      <c r="AP209" s="143" t="e">
        <f t="shared" si="116"/>
        <v>#N/A</v>
      </c>
      <c r="AQ209" s="143" t="e">
        <f t="shared" si="116"/>
        <v>#N/A</v>
      </c>
      <c r="AR209" s="143" t="e">
        <f t="shared" si="116"/>
        <v>#N/A</v>
      </c>
      <c r="AS209" s="143" t="e">
        <f t="shared" si="116"/>
        <v>#N/A</v>
      </c>
      <c r="AT209" s="143" t="e">
        <f t="shared" si="116"/>
        <v>#N/A</v>
      </c>
      <c r="AU209" s="143" t="e">
        <f t="shared" si="116"/>
        <v>#N/A</v>
      </c>
      <c r="AV209" s="143" t="e">
        <f t="shared" si="116"/>
        <v>#N/A</v>
      </c>
      <c r="AW209" s="143" t="e">
        <f t="shared" si="116"/>
        <v>#N/A</v>
      </c>
      <c r="AX209" s="143" t="e">
        <f t="shared" si="116"/>
        <v>#N/A</v>
      </c>
      <c r="AY209" s="143" t="e">
        <f t="shared" si="116"/>
        <v>#N/A</v>
      </c>
      <c r="AZ209" s="143" t="e">
        <f t="shared" si="116"/>
        <v>#N/A</v>
      </c>
      <c r="BA209" s="143" t="e">
        <f t="shared" si="116"/>
        <v>#N/A</v>
      </c>
      <c r="BB209" s="143" t="e">
        <f t="shared" si="116"/>
        <v>#N/A</v>
      </c>
      <c r="BC209" s="143" t="e">
        <f t="shared" si="116"/>
        <v>#N/A</v>
      </c>
      <c r="BD209" s="143" t="e">
        <f t="shared" si="116"/>
        <v>#N/A</v>
      </c>
      <c r="BE209" s="143" t="e">
        <f t="shared" si="116"/>
        <v>#N/A</v>
      </c>
      <c r="BF209" s="19"/>
      <c r="BG209" s="19"/>
      <c r="BH209" s="19"/>
    </row>
    <row r="210" spans="1:60" s="7" customFormat="1" ht="14.25" hidden="1" customHeight="1" outlineLevel="1" x14ac:dyDescent="0.25">
      <c r="B210" s="28"/>
      <c r="C210" s="28"/>
      <c r="D210" s="10" t="s">
        <v>56</v>
      </c>
      <c r="F210" s="28"/>
      <c r="G210" s="28"/>
      <c r="I210" s="28"/>
      <c r="M210" s="29" t="s">
        <v>5</v>
      </c>
      <c r="N210" s="38" t="s">
        <v>8</v>
      </c>
      <c r="O210" s="42"/>
      <c r="R210" s="41">
        <f>+O197</f>
        <v>0</v>
      </c>
      <c r="S210" s="41">
        <f>+R210*(1-$O$198)</f>
        <v>0</v>
      </c>
      <c r="T210" s="41">
        <f>+S210*(1-$O$198)</f>
        <v>0</v>
      </c>
      <c r="U210" s="41">
        <f t="shared" ref="U210:BE210" si="117">+T210*(1-$O$198)</f>
        <v>0</v>
      </c>
      <c r="V210" s="41">
        <f t="shared" si="117"/>
        <v>0</v>
      </c>
      <c r="W210" s="41">
        <f t="shared" si="117"/>
        <v>0</v>
      </c>
      <c r="X210" s="41">
        <f t="shared" si="117"/>
        <v>0</v>
      </c>
      <c r="Y210" s="41">
        <f t="shared" si="117"/>
        <v>0</v>
      </c>
      <c r="Z210" s="41">
        <f t="shared" si="117"/>
        <v>0</v>
      </c>
      <c r="AA210" s="41">
        <f t="shared" si="117"/>
        <v>0</v>
      </c>
      <c r="AB210" s="41">
        <f t="shared" si="117"/>
        <v>0</v>
      </c>
      <c r="AC210" s="41">
        <f t="shared" si="117"/>
        <v>0</v>
      </c>
      <c r="AD210" s="41">
        <f t="shared" si="117"/>
        <v>0</v>
      </c>
      <c r="AE210" s="41">
        <f t="shared" si="117"/>
        <v>0</v>
      </c>
      <c r="AF210" s="41">
        <f t="shared" si="117"/>
        <v>0</v>
      </c>
      <c r="AG210" s="41">
        <f t="shared" si="117"/>
        <v>0</v>
      </c>
      <c r="AH210" s="41">
        <f t="shared" si="117"/>
        <v>0</v>
      </c>
      <c r="AI210" s="41">
        <f t="shared" si="117"/>
        <v>0</v>
      </c>
      <c r="AJ210" s="41">
        <f t="shared" si="117"/>
        <v>0</v>
      </c>
      <c r="AK210" s="41">
        <f t="shared" si="117"/>
        <v>0</v>
      </c>
      <c r="AL210" s="41">
        <f t="shared" si="117"/>
        <v>0</v>
      </c>
      <c r="AM210" s="41">
        <f t="shared" si="117"/>
        <v>0</v>
      </c>
      <c r="AN210" s="41">
        <f t="shared" si="117"/>
        <v>0</v>
      </c>
      <c r="AO210" s="41">
        <f t="shared" si="117"/>
        <v>0</v>
      </c>
      <c r="AP210" s="41">
        <f t="shared" si="117"/>
        <v>0</v>
      </c>
      <c r="AQ210" s="41">
        <f t="shared" si="117"/>
        <v>0</v>
      </c>
      <c r="AR210" s="41">
        <f t="shared" si="117"/>
        <v>0</v>
      </c>
      <c r="AS210" s="41">
        <f t="shared" si="117"/>
        <v>0</v>
      </c>
      <c r="AT210" s="41">
        <f t="shared" si="117"/>
        <v>0</v>
      </c>
      <c r="AU210" s="41">
        <f t="shared" si="117"/>
        <v>0</v>
      </c>
      <c r="AV210" s="41">
        <f t="shared" si="117"/>
        <v>0</v>
      </c>
      <c r="AW210" s="41">
        <f t="shared" si="117"/>
        <v>0</v>
      </c>
      <c r="AX210" s="41">
        <f>+AW210*(1-$O$198)</f>
        <v>0</v>
      </c>
      <c r="AY210" s="41">
        <f t="shared" si="117"/>
        <v>0</v>
      </c>
      <c r="AZ210" s="41">
        <f t="shared" si="117"/>
        <v>0</v>
      </c>
      <c r="BA210" s="41">
        <f t="shared" si="117"/>
        <v>0</v>
      </c>
      <c r="BB210" s="41">
        <f t="shared" si="117"/>
        <v>0</v>
      </c>
      <c r="BC210" s="41">
        <f t="shared" si="117"/>
        <v>0</v>
      </c>
      <c r="BD210" s="41">
        <f t="shared" si="117"/>
        <v>0</v>
      </c>
      <c r="BE210" s="41">
        <f t="shared" si="117"/>
        <v>0</v>
      </c>
      <c r="BF210" s="31"/>
      <c r="BG210" s="31"/>
      <c r="BH210" s="31"/>
    </row>
    <row r="211" spans="1:60" s="7" customFormat="1" ht="14.25" hidden="1" customHeight="1" outlineLevel="1" thickBot="1" x14ac:dyDescent="0.3">
      <c r="B211" s="28"/>
      <c r="C211" s="28"/>
      <c r="E211" s="10"/>
      <c r="F211" s="28"/>
      <c r="G211" s="28"/>
      <c r="I211" s="28"/>
      <c r="M211" s="29"/>
      <c r="N211" s="38"/>
      <c r="R211" s="39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1"/>
      <c r="BG211" s="31"/>
      <c r="BH211" s="31"/>
    </row>
    <row r="212" spans="1:60" s="24" customFormat="1" ht="14.25" hidden="1" customHeight="1" outlineLevel="1" thickTop="1" thickBot="1" x14ac:dyDescent="0.3">
      <c r="B212" s="24" t="s">
        <v>106</v>
      </c>
      <c r="M212" s="25" t="s">
        <v>5</v>
      </c>
      <c r="N212" s="25" t="s">
        <v>57</v>
      </c>
      <c r="R212" s="62">
        <f>+R214</f>
        <v>0</v>
      </c>
      <c r="S212" s="62" t="e">
        <f t="shared" ref="S212:BE212" si="118">+S214</f>
        <v>#N/A</v>
      </c>
      <c r="T212" s="62" t="e">
        <f t="shared" si="118"/>
        <v>#N/A</v>
      </c>
      <c r="U212" s="62" t="e">
        <f t="shared" si="118"/>
        <v>#N/A</v>
      </c>
      <c r="V212" s="62" t="e">
        <f t="shared" si="118"/>
        <v>#N/A</v>
      </c>
      <c r="W212" s="62" t="e">
        <f t="shared" si="118"/>
        <v>#N/A</v>
      </c>
      <c r="X212" s="62" t="e">
        <f t="shared" si="118"/>
        <v>#N/A</v>
      </c>
      <c r="Y212" s="62" t="e">
        <f t="shared" si="118"/>
        <v>#N/A</v>
      </c>
      <c r="Z212" s="62" t="e">
        <f t="shared" si="118"/>
        <v>#N/A</v>
      </c>
      <c r="AA212" s="62" t="e">
        <f t="shared" si="118"/>
        <v>#N/A</v>
      </c>
      <c r="AB212" s="62" t="e">
        <f t="shared" si="118"/>
        <v>#N/A</v>
      </c>
      <c r="AC212" s="62" t="e">
        <f t="shared" si="118"/>
        <v>#N/A</v>
      </c>
      <c r="AD212" s="62" t="e">
        <f t="shared" si="118"/>
        <v>#N/A</v>
      </c>
      <c r="AE212" s="62" t="e">
        <f t="shared" si="118"/>
        <v>#N/A</v>
      </c>
      <c r="AF212" s="62" t="e">
        <f t="shared" si="118"/>
        <v>#N/A</v>
      </c>
      <c r="AG212" s="62" t="e">
        <f t="shared" si="118"/>
        <v>#N/A</v>
      </c>
      <c r="AH212" s="62" t="e">
        <f t="shared" si="118"/>
        <v>#N/A</v>
      </c>
      <c r="AI212" s="62" t="e">
        <f t="shared" si="118"/>
        <v>#N/A</v>
      </c>
      <c r="AJ212" s="62" t="e">
        <f t="shared" si="118"/>
        <v>#N/A</v>
      </c>
      <c r="AK212" s="62" t="e">
        <f t="shared" si="118"/>
        <v>#N/A</v>
      </c>
      <c r="AL212" s="62" t="e">
        <f t="shared" si="118"/>
        <v>#N/A</v>
      </c>
      <c r="AM212" s="62" t="e">
        <f t="shared" si="118"/>
        <v>#N/A</v>
      </c>
      <c r="AN212" s="62" t="e">
        <f t="shared" si="118"/>
        <v>#N/A</v>
      </c>
      <c r="AO212" s="62" t="e">
        <f t="shared" si="118"/>
        <v>#N/A</v>
      </c>
      <c r="AP212" s="62" t="e">
        <f t="shared" si="118"/>
        <v>#N/A</v>
      </c>
      <c r="AQ212" s="62" t="e">
        <f t="shared" si="118"/>
        <v>#N/A</v>
      </c>
      <c r="AR212" s="62" t="e">
        <f t="shared" si="118"/>
        <v>#N/A</v>
      </c>
      <c r="AS212" s="62" t="e">
        <f t="shared" si="118"/>
        <v>#N/A</v>
      </c>
      <c r="AT212" s="62" t="e">
        <f t="shared" si="118"/>
        <v>#N/A</v>
      </c>
      <c r="AU212" s="62" t="e">
        <f t="shared" si="118"/>
        <v>#N/A</v>
      </c>
      <c r="AV212" s="62" t="e">
        <f t="shared" si="118"/>
        <v>#N/A</v>
      </c>
      <c r="AW212" s="62" t="e">
        <f t="shared" si="118"/>
        <v>#N/A</v>
      </c>
      <c r="AX212" s="62" t="e">
        <f t="shared" si="118"/>
        <v>#N/A</v>
      </c>
      <c r="AY212" s="62" t="e">
        <f t="shared" si="118"/>
        <v>#N/A</v>
      </c>
      <c r="AZ212" s="62" t="e">
        <f t="shared" si="118"/>
        <v>#N/A</v>
      </c>
      <c r="BA212" s="62" t="e">
        <f t="shared" si="118"/>
        <v>#N/A</v>
      </c>
      <c r="BB212" s="62" t="e">
        <f t="shared" si="118"/>
        <v>#N/A</v>
      </c>
      <c r="BC212" s="62" t="e">
        <f t="shared" si="118"/>
        <v>#N/A</v>
      </c>
      <c r="BD212" s="62" t="e">
        <f t="shared" si="118"/>
        <v>#N/A</v>
      </c>
      <c r="BE212" s="62" t="e">
        <f t="shared" si="118"/>
        <v>#N/A</v>
      </c>
    </row>
    <row r="213" spans="1:60" s="13" customFormat="1" ht="14.25" hidden="1" customHeight="1" outlineLevel="1" thickTop="1" x14ac:dyDescent="0.25">
      <c r="M213" s="20"/>
      <c r="N213" s="20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</row>
    <row r="214" spans="1:60" s="48" customFormat="1" ht="14.25" hidden="1" customHeight="1" outlineLevel="1" x14ac:dyDescent="0.25">
      <c r="B214" s="54"/>
      <c r="C214" s="54" t="s">
        <v>115</v>
      </c>
      <c r="F214" s="55"/>
      <c r="G214" s="55"/>
      <c r="I214" s="55"/>
      <c r="M214" s="57" t="s">
        <v>5</v>
      </c>
      <c r="N214" s="57" t="s">
        <v>57</v>
      </c>
      <c r="O214" s="58"/>
      <c r="P214" s="59"/>
      <c r="Q214" s="60"/>
      <c r="R214" s="61">
        <f t="shared" ref="R214:BE214" si="119">-R215*TR</f>
        <v>0</v>
      </c>
      <c r="S214" s="61" t="e">
        <f t="shared" si="119"/>
        <v>#N/A</v>
      </c>
      <c r="T214" s="61" t="e">
        <f t="shared" si="119"/>
        <v>#N/A</v>
      </c>
      <c r="U214" s="61" t="e">
        <f t="shared" si="119"/>
        <v>#N/A</v>
      </c>
      <c r="V214" s="61" t="e">
        <f t="shared" si="119"/>
        <v>#N/A</v>
      </c>
      <c r="W214" s="61" t="e">
        <f t="shared" si="119"/>
        <v>#N/A</v>
      </c>
      <c r="X214" s="61" t="e">
        <f t="shared" si="119"/>
        <v>#N/A</v>
      </c>
      <c r="Y214" s="61" t="e">
        <f t="shared" si="119"/>
        <v>#N/A</v>
      </c>
      <c r="Z214" s="61" t="e">
        <f t="shared" si="119"/>
        <v>#N/A</v>
      </c>
      <c r="AA214" s="61" t="e">
        <f t="shared" si="119"/>
        <v>#N/A</v>
      </c>
      <c r="AB214" s="61" t="e">
        <f t="shared" si="119"/>
        <v>#N/A</v>
      </c>
      <c r="AC214" s="61" t="e">
        <f t="shared" si="119"/>
        <v>#N/A</v>
      </c>
      <c r="AD214" s="61" t="e">
        <f t="shared" si="119"/>
        <v>#N/A</v>
      </c>
      <c r="AE214" s="61" t="e">
        <f t="shared" si="119"/>
        <v>#N/A</v>
      </c>
      <c r="AF214" s="61" t="e">
        <f t="shared" si="119"/>
        <v>#N/A</v>
      </c>
      <c r="AG214" s="61" t="e">
        <f t="shared" si="119"/>
        <v>#N/A</v>
      </c>
      <c r="AH214" s="61" t="e">
        <f t="shared" si="119"/>
        <v>#N/A</v>
      </c>
      <c r="AI214" s="61" t="e">
        <f t="shared" si="119"/>
        <v>#N/A</v>
      </c>
      <c r="AJ214" s="61" t="e">
        <f t="shared" si="119"/>
        <v>#N/A</v>
      </c>
      <c r="AK214" s="61" t="e">
        <f t="shared" si="119"/>
        <v>#N/A</v>
      </c>
      <c r="AL214" s="61" t="e">
        <f t="shared" si="119"/>
        <v>#N/A</v>
      </c>
      <c r="AM214" s="61" t="e">
        <f t="shared" si="119"/>
        <v>#N/A</v>
      </c>
      <c r="AN214" s="61" t="e">
        <f t="shared" si="119"/>
        <v>#N/A</v>
      </c>
      <c r="AO214" s="61" t="e">
        <f t="shared" si="119"/>
        <v>#N/A</v>
      </c>
      <c r="AP214" s="61" t="e">
        <f t="shared" si="119"/>
        <v>#N/A</v>
      </c>
      <c r="AQ214" s="61" t="e">
        <f t="shared" si="119"/>
        <v>#N/A</v>
      </c>
      <c r="AR214" s="61" t="e">
        <f t="shared" si="119"/>
        <v>#N/A</v>
      </c>
      <c r="AS214" s="61" t="e">
        <f t="shared" si="119"/>
        <v>#N/A</v>
      </c>
      <c r="AT214" s="61" t="e">
        <f t="shared" si="119"/>
        <v>#N/A</v>
      </c>
      <c r="AU214" s="61" t="e">
        <f t="shared" si="119"/>
        <v>#N/A</v>
      </c>
      <c r="AV214" s="61" t="e">
        <f t="shared" si="119"/>
        <v>#N/A</v>
      </c>
      <c r="AW214" s="61" t="e">
        <f t="shared" si="119"/>
        <v>#N/A</v>
      </c>
      <c r="AX214" s="61" t="e">
        <f t="shared" si="119"/>
        <v>#N/A</v>
      </c>
      <c r="AY214" s="61" t="e">
        <f t="shared" si="119"/>
        <v>#N/A</v>
      </c>
      <c r="AZ214" s="61" t="e">
        <f t="shared" si="119"/>
        <v>#N/A</v>
      </c>
      <c r="BA214" s="61" t="e">
        <f t="shared" si="119"/>
        <v>#N/A</v>
      </c>
      <c r="BB214" s="61" t="e">
        <f t="shared" si="119"/>
        <v>#N/A</v>
      </c>
      <c r="BC214" s="61" t="e">
        <f t="shared" si="119"/>
        <v>#N/A</v>
      </c>
      <c r="BD214" s="61" t="e">
        <f t="shared" si="119"/>
        <v>#N/A</v>
      </c>
      <c r="BE214" s="61" t="e">
        <f t="shared" si="119"/>
        <v>#N/A</v>
      </c>
      <c r="BF214" s="15"/>
      <c r="BG214" s="15"/>
      <c r="BH214" s="15"/>
    </row>
    <row r="215" spans="1:60" s="7" customFormat="1" ht="14.25" hidden="1" customHeight="1" outlineLevel="1" x14ac:dyDescent="0.25">
      <c r="D215" s="7" t="s">
        <v>114</v>
      </c>
      <c r="M215" s="8" t="s">
        <v>5</v>
      </c>
      <c r="N215" s="8" t="s">
        <v>57</v>
      </c>
      <c r="R215" s="91">
        <f>+R202</f>
        <v>0</v>
      </c>
      <c r="S215" s="91" t="e">
        <f t="shared" ref="S215:BE215" si="120">+S202</f>
        <v>#N/A</v>
      </c>
      <c r="T215" s="91" t="e">
        <f t="shared" si="120"/>
        <v>#N/A</v>
      </c>
      <c r="U215" s="91" t="e">
        <f t="shared" si="120"/>
        <v>#N/A</v>
      </c>
      <c r="V215" s="91" t="e">
        <f t="shared" si="120"/>
        <v>#N/A</v>
      </c>
      <c r="W215" s="91" t="e">
        <f t="shared" si="120"/>
        <v>#N/A</v>
      </c>
      <c r="X215" s="91" t="e">
        <f t="shared" si="120"/>
        <v>#N/A</v>
      </c>
      <c r="Y215" s="91" t="e">
        <f t="shared" si="120"/>
        <v>#N/A</v>
      </c>
      <c r="Z215" s="91" t="e">
        <f t="shared" si="120"/>
        <v>#N/A</v>
      </c>
      <c r="AA215" s="91" t="e">
        <f t="shared" si="120"/>
        <v>#N/A</v>
      </c>
      <c r="AB215" s="91" t="e">
        <f t="shared" si="120"/>
        <v>#N/A</v>
      </c>
      <c r="AC215" s="91" t="e">
        <f t="shared" si="120"/>
        <v>#N/A</v>
      </c>
      <c r="AD215" s="91" t="e">
        <f t="shared" si="120"/>
        <v>#N/A</v>
      </c>
      <c r="AE215" s="91" t="e">
        <f t="shared" si="120"/>
        <v>#N/A</v>
      </c>
      <c r="AF215" s="91" t="e">
        <f t="shared" si="120"/>
        <v>#N/A</v>
      </c>
      <c r="AG215" s="91" t="e">
        <f t="shared" si="120"/>
        <v>#N/A</v>
      </c>
      <c r="AH215" s="91" t="e">
        <f t="shared" si="120"/>
        <v>#N/A</v>
      </c>
      <c r="AI215" s="91" t="e">
        <f t="shared" si="120"/>
        <v>#N/A</v>
      </c>
      <c r="AJ215" s="91" t="e">
        <f t="shared" si="120"/>
        <v>#N/A</v>
      </c>
      <c r="AK215" s="91" t="e">
        <f t="shared" si="120"/>
        <v>#N/A</v>
      </c>
      <c r="AL215" s="91" t="e">
        <f t="shared" si="120"/>
        <v>#N/A</v>
      </c>
      <c r="AM215" s="91" t="e">
        <f t="shared" si="120"/>
        <v>#N/A</v>
      </c>
      <c r="AN215" s="91" t="e">
        <f t="shared" si="120"/>
        <v>#N/A</v>
      </c>
      <c r="AO215" s="91" t="e">
        <f t="shared" si="120"/>
        <v>#N/A</v>
      </c>
      <c r="AP215" s="91" t="e">
        <f t="shared" si="120"/>
        <v>#N/A</v>
      </c>
      <c r="AQ215" s="91" t="e">
        <f t="shared" si="120"/>
        <v>#N/A</v>
      </c>
      <c r="AR215" s="91" t="e">
        <f t="shared" si="120"/>
        <v>#N/A</v>
      </c>
      <c r="AS215" s="91" t="e">
        <f t="shared" si="120"/>
        <v>#N/A</v>
      </c>
      <c r="AT215" s="91" t="e">
        <f t="shared" si="120"/>
        <v>#N/A</v>
      </c>
      <c r="AU215" s="91" t="e">
        <f t="shared" si="120"/>
        <v>#N/A</v>
      </c>
      <c r="AV215" s="91" t="e">
        <f t="shared" si="120"/>
        <v>#N/A</v>
      </c>
      <c r="AW215" s="91" t="e">
        <f t="shared" si="120"/>
        <v>#N/A</v>
      </c>
      <c r="AX215" s="91" t="e">
        <f t="shared" si="120"/>
        <v>#N/A</v>
      </c>
      <c r="AY215" s="91" t="e">
        <f t="shared" si="120"/>
        <v>#N/A</v>
      </c>
      <c r="AZ215" s="91" t="e">
        <f t="shared" si="120"/>
        <v>#N/A</v>
      </c>
      <c r="BA215" s="91" t="e">
        <f t="shared" si="120"/>
        <v>#N/A</v>
      </c>
      <c r="BB215" s="91" t="e">
        <f t="shared" si="120"/>
        <v>#N/A</v>
      </c>
      <c r="BC215" s="91" t="e">
        <f t="shared" si="120"/>
        <v>#N/A</v>
      </c>
      <c r="BD215" s="91" t="e">
        <f t="shared" si="120"/>
        <v>#N/A</v>
      </c>
      <c r="BE215" s="91" t="e">
        <f t="shared" si="120"/>
        <v>#N/A</v>
      </c>
    </row>
    <row r="216" spans="1:60" s="7" customFormat="1" ht="14.25" hidden="1" customHeight="1" collapsed="1" x14ac:dyDescent="0.25">
      <c r="M216" s="8"/>
      <c r="N216" s="8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1"/>
      <c r="AR216" s="91"/>
      <c r="AS216" s="91"/>
      <c r="AT216" s="91"/>
      <c r="AU216" s="91"/>
      <c r="AV216" s="91"/>
      <c r="AW216" s="91"/>
      <c r="AX216" s="91"/>
      <c r="AY216" s="91"/>
      <c r="AZ216" s="91"/>
      <c r="BA216" s="91"/>
      <c r="BB216" s="91"/>
      <c r="BC216" s="91"/>
      <c r="BD216" s="91"/>
      <c r="BE216" s="91"/>
    </row>
    <row r="217" spans="1:60" s="1" customFormat="1" hidden="1" outlineLevel="1" x14ac:dyDescent="0.2">
      <c r="A217" s="3" t="s">
        <v>20</v>
      </c>
      <c r="C217" s="3"/>
    </row>
    <row r="218" spans="1:60" s="43" customFormat="1" ht="12.75" hidden="1" customHeight="1" outlineLevel="1" x14ac:dyDescent="0.25">
      <c r="L218" s="29"/>
      <c r="M218" s="29"/>
      <c r="N218" s="29"/>
    </row>
    <row r="219" spans="1:60" s="43" customFormat="1" ht="12.75" hidden="1" customHeight="1" outlineLevel="1" x14ac:dyDescent="0.25">
      <c r="B219" s="43" t="s">
        <v>119</v>
      </c>
      <c r="L219" s="29"/>
      <c r="M219" s="29" t="s">
        <v>5</v>
      </c>
      <c r="N219" s="29" t="s">
        <v>13</v>
      </c>
      <c r="Q219" s="78">
        <f t="shared" ref="Q219:BE219" si="121">+(1+DRate)^Q61</f>
        <v>1</v>
      </c>
      <c r="R219" s="78">
        <f t="shared" si="121"/>
        <v>1</v>
      </c>
      <c r="S219" s="78">
        <f t="shared" si="121"/>
        <v>1</v>
      </c>
      <c r="T219" s="78">
        <f t="shared" si="121"/>
        <v>1</v>
      </c>
      <c r="U219" s="78">
        <f t="shared" si="121"/>
        <v>1</v>
      </c>
      <c r="V219" s="78">
        <f t="shared" si="121"/>
        <v>1</v>
      </c>
      <c r="W219" s="78">
        <f t="shared" si="121"/>
        <v>1</v>
      </c>
      <c r="X219" s="78">
        <f t="shared" si="121"/>
        <v>1</v>
      </c>
      <c r="Y219" s="78">
        <f t="shared" si="121"/>
        <v>1</v>
      </c>
      <c r="Z219" s="78">
        <f t="shared" si="121"/>
        <v>1</v>
      </c>
      <c r="AA219" s="78">
        <f t="shared" si="121"/>
        <v>1</v>
      </c>
      <c r="AB219" s="78">
        <f t="shared" si="121"/>
        <v>1</v>
      </c>
      <c r="AC219" s="78">
        <f t="shared" si="121"/>
        <v>1</v>
      </c>
      <c r="AD219" s="78">
        <f t="shared" si="121"/>
        <v>1</v>
      </c>
      <c r="AE219" s="78">
        <f t="shared" si="121"/>
        <v>1</v>
      </c>
      <c r="AF219" s="78">
        <f t="shared" si="121"/>
        <v>1</v>
      </c>
      <c r="AG219" s="78">
        <f t="shared" si="121"/>
        <v>1</v>
      </c>
      <c r="AH219" s="78">
        <f t="shared" si="121"/>
        <v>1</v>
      </c>
      <c r="AI219" s="78">
        <f t="shared" si="121"/>
        <v>1</v>
      </c>
      <c r="AJ219" s="78">
        <f t="shared" si="121"/>
        <v>1</v>
      </c>
      <c r="AK219" s="78">
        <f t="shared" si="121"/>
        <v>1</v>
      </c>
      <c r="AL219" s="78">
        <f t="shared" si="121"/>
        <v>1</v>
      </c>
      <c r="AM219" s="78">
        <f t="shared" si="121"/>
        <v>1</v>
      </c>
      <c r="AN219" s="78">
        <f t="shared" si="121"/>
        <v>1</v>
      </c>
      <c r="AO219" s="78">
        <f t="shared" si="121"/>
        <v>1</v>
      </c>
      <c r="AP219" s="78">
        <f t="shared" si="121"/>
        <v>1</v>
      </c>
      <c r="AQ219" s="78">
        <f t="shared" si="121"/>
        <v>1</v>
      </c>
      <c r="AR219" s="78">
        <f t="shared" si="121"/>
        <v>1</v>
      </c>
      <c r="AS219" s="78">
        <f t="shared" si="121"/>
        <v>1</v>
      </c>
      <c r="AT219" s="78">
        <f t="shared" si="121"/>
        <v>1</v>
      </c>
      <c r="AU219" s="78">
        <f t="shared" si="121"/>
        <v>1</v>
      </c>
      <c r="AV219" s="78">
        <f t="shared" si="121"/>
        <v>1</v>
      </c>
      <c r="AW219" s="78">
        <f t="shared" si="121"/>
        <v>1</v>
      </c>
      <c r="AX219" s="78">
        <f t="shared" si="121"/>
        <v>1</v>
      </c>
      <c r="AY219" s="78">
        <f t="shared" si="121"/>
        <v>1</v>
      </c>
      <c r="AZ219" s="78">
        <f t="shared" si="121"/>
        <v>1</v>
      </c>
      <c r="BA219" s="78">
        <f t="shared" si="121"/>
        <v>1</v>
      </c>
      <c r="BB219" s="78">
        <f t="shared" si="121"/>
        <v>1</v>
      </c>
      <c r="BC219" s="78">
        <f t="shared" si="121"/>
        <v>1</v>
      </c>
      <c r="BD219" s="78">
        <f t="shared" si="121"/>
        <v>1</v>
      </c>
      <c r="BE219" s="78">
        <f t="shared" si="121"/>
        <v>1</v>
      </c>
    </row>
    <row r="220" spans="1:60" s="43" customFormat="1" ht="12.75" hidden="1" customHeight="1" outlineLevel="1" thickBot="1" x14ac:dyDescent="0.3">
      <c r="L220" s="29"/>
      <c r="M220" s="29"/>
      <c r="N220" s="29"/>
    </row>
    <row r="221" spans="1:60" s="79" customFormat="1" ht="14.25" hidden="1" customHeight="1" outlineLevel="1" thickTop="1" thickBot="1" x14ac:dyDescent="0.3">
      <c r="B221" s="24" t="s">
        <v>251</v>
      </c>
      <c r="L221" s="80"/>
      <c r="M221" s="25" t="s">
        <v>5</v>
      </c>
      <c r="N221" s="25" t="s">
        <v>117</v>
      </c>
      <c r="O221" s="269" t="e">
        <f ca="1">100*O225</f>
        <v>#N/A</v>
      </c>
    </row>
    <row r="222" spans="1:60" s="79" customFormat="1" ht="14.25" hidden="1" customHeight="1" outlineLevel="1" thickTop="1" thickBot="1" x14ac:dyDescent="0.3">
      <c r="B222" s="24" t="s">
        <v>317</v>
      </c>
      <c r="L222" s="80"/>
      <c r="M222" s="25" t="s">
        <v>5</v>
      </c>
      <c r="N222" s="25" t="s">
        <v>117</v>
      </c>
      <c r="O222" s="269" t="e">
        <f ca="1">100*O226</f>
        <v>#N/A</v>
      </c>
    </row>
    <row r="223" spans="1:60" s="79" customFormat="1" ht="14.25" hidden="1" customHeight="1" outlineLevel="1" thickTop="1" thickBot="1" x14ac:dyDescent="0.3">
      <c r="B223" s="24" t="s">
        <v>252</v>
      </c>
      <c r="L223" s="80"/>
      <c r="M223" s="25" t="s">
        <v>5</v>
      </c>
      <c r="N223" s="25" t="s">
        <v>117</v>
      </c>
      <c r="O223" s="269" t="e">
        <f ca="1">100*O227</f>
        <v>#N/A</v>
      </c>
    </row>
    <row r="224" spans="1:60" s="79" customFormat="1" ht="14.25" hidden="1" customHeight="1" outlineLevel="1" thickTop="1" thickBot="1" x14ac:dyDescent="0.3">
      <c r="B224" s="24" t="s">
        <v>316</v>
      </c>
      <c r="L224" s="80"/>
      <c r="M224" s="25" t="s">
        <v>5</v>
      </c>
      <c r="N224" s="25" t="s">
        <v>117</v>
      </c>
      <c r="O224" s="269" t="e">
        <f ca="1">100*O228</f>
        <v>#N/A</v>
      </c>
    </row>
    <row r="225" spans="2:57" s="7" customFormat="1" ht="14.25" hidden="1" customHeight="1" outlineLevel="1" thickTop="1" x14ac:dyDescent="0.25">
      <c r="B225" s="7" t="s">
        <v>251</v>
      </c>
      <c r="L225" s="6"/>
      <c r="M225" s="8" t="s">
        <v>5</v>
      </c>
      <c r="N225" s="8" t="s">
        <v>44</v>
      </c>
      <c r="O225" s="203" t="e">
        <f ca="1">+SUM(O243,O237,O235)/O229</f>
        <v>#N/A</v>
      </c>
    </row>
    <row r="226" spans="2:57" s="7" customFormat="1" ht="14.25" hidden="1" customHeight="1" outlineLevel="1" x14ac:dyDescent="0.25">
      <c r="B226" s="7" t="s">
        <v>317</v>
      </c>
      <c r="L226" s="6"/>
      <c r="M226" s="8" t="s">
        <v>5</v>
      </c>
      <c r="N226" s="8" t="s">
        <v>44</v>
      </c>
      <c r="O226" s="203" t="e">
        <f ca="1">+SUM(O243,O237,O235,O249)/O229</f>
        <v>#N/A</v>
      </c>
    </row>
    <row r="227" spans="2:57" s="7" customFormat="1" ht="14.25" hidden="1" customHeight="1" outlineLevel="1" x14ac:dyDescent="0.25">
      <c r="B227" s="7" t="s">
        <v>252</v>
      </c>
      <c r="L227" s="6"/>
      <c r="M227" s="8" t="s">
        <v>5</v>
      </c>
      <c r="N227" s="8" t="s">
        <v>44</v>
      </c>
      <c r="O227" s="203" t="e">
        <f ca="1">+SUM(O244,O238,O235)/O230</f>
        <v>#N/A</v>
      </c>
    </row>
    <row r="228" spans="2:57" s="7" customFormat="1" ht="14.25" hidden="1" customHeight="1" outlineLevel="1" x14ac:dyDescent="0.25">
      <c r="B228" s="7" t="s">
        <v>316</v>
      </c>
      <c r="L228" s="6"/>
      <c r="M228" s="8" t="s">
        <v>5</v>
      </c>
      <c r="N228" s="8" t="s">
        <v>44</v>
      </c>
      <c r="O228" s="203" t="e">
        <f ca="1">+SUM(O244,O238,O235,O251)/O230</f>
        <v>#N/A</v>
      </c>
    </row>
    <row r="229" spans="2:57" s="10" customFormat="1" ht="14.25" hidden="1" customHeight="1" outlineLevel="1" x14ac:dyDescent="0.25">
      <c r="B229" s="7"/>
      <c r="C229" s="49" t="s">
        <v>255</v>
      </c>
      <c r="D229" s="7"/>
      <c r="E229" s="7"/>
      <c r="F229" s="7"/>
      <c r="G229" s="7"/>
      <c r="H229" s="7"/>
      <c r="I229" s="7"/>
      <c r="J229" s="7"/>
      <c r="K229" s="7"/>
      <c r="M229" s="20" t="s">
        <v>5</v>
      </c>
      <c r="N229" s="20" t="s">
        <v>26</v>
      </c>
      <c r="O229" s="22" t="e">
        <f ca="1">+SUM(OFFSET(R233,,,,EconLT))</f>
        <v>#N/A</v>
      </c>
      <c r="P229" s="93"/>
    </row>
    <row r="230" spans="2:57" s="10" customFormat="1" ht="14.25" hidden="1" customHeight="1" outlineLevel="1" x14ac:dyDescent="0.25">
      <c r="B230" s="7"/>
      <c r="C230" s="49" t="s">
        <v>256</v>
      </c>
      <c r="D230" s="7"/>
      <c r="E230" s="7"/>
      <c r="F230" s="7"/>
      <c r="G230" s="7"/>
      <c r="H230" s="7"/>
      <c r="I230" s="7"/>
      <c r="J230" s="7"/>
      <c r="K230" s="7"/>
      <c r="M230" s="20" t="s">
        <v>5</v>
      </c>
      <c r="N230" s="20" t="s">
        <v>26</v>
      </c>
      <c r="O230" s="22" t="e">
        <f ca="1">+SUM(OFFSET(R234,,,,EconLT))</f>
        <v>#N/A</v>
      </c>
      <c r="P230" s="93"/>
    </row>
    <row r="231" spans="2:57" s="10" customFormat="1" ht="14.25" hidden="1" customHeight="1" outlineLevel="1" x14ac:dyDescent="0.25">
      <c r="B231" s="7"/>
      <c r="C231" s="49"/>
      <c r="D231" s="7" t="s">
        <v>257</v>
      </c>
      <c r="E231" s="7"/>
      <c r="F231" s="7"/>
      <c r="G231" s="7"/>
      <c r="H231" s="7"/>
      <c r="I231" s="7"/>
      <c r="J231" s="7"/>
      <c r="K231" s="7"/>
      <c r="M231" s="8" t="s">
        <v>5</v>
      </c>
      <c r="N231" s="8" t="s">
        <v>13</v>
      </c>
      <c r="O231" s="35" t="e">
        <f ca="1">+IF(ROUND(O229-NPV(DRate,OFFSET(R119,,,,EconLT)),0)=0,"OK","ERROR")</f>
        <v>#N/A</v>
      </c>
      <c r="P231" s="93"/>
    </row>
    <row r="232" spans="2:57" s="10" customFormat="1" ht="14.25" hidden="1" customHeight="1" outlineLevel="1" x14ac:dyDescent="0.25">
      <c r="B232" s="7"/>
      <c r="C232" s="49"/>
      <c r="D232" s="7" t="s">
        <v>258</v>
      </c>
      <c r="E232" s="7"/>
      <c r="F232" s="7"/>
      <c r="G232" s="7"/>
      <c r="H232" s="7"/>
      <c r="I232" s="7"/>
      <c r="J232" s="7"/>
      <c r="K232" s="7"/>
      <c r="M232" s="8" t="s">
        <v>5</v>
      </c>
      <c r="N232" s="8" t="s">
        <v>13</v>
      </c>
      <c r="O232" s="35" t="e">
        <f ca="1">+IF(ROUND(O230-NPV(DRate,OFFSET(R102,,,,EconLT)),0)=0,"OK","ERROR")</f>
        <v>#N/A</v>
      </c>
      <c r="P232" s="93"/>
    </row>
    <row r="233" spans="2:57" s="43" customFormat="1" ht="12.75" hidden="1" customHeight="1" outlineLevel="1" x14ac:dyDescent="0.25">
      <c r="D233" s="43" t="s">
        <v>253</v>
      </c>
      <c r="L233" s="29"/>
      <c r="M233" s="29" t="s">
        <v>5</v>
      </c>
      <c r="N233" s="29" t="s">
        <v>58</v>
      </c>
      <c r="R233" s="36" t="e">
        <f t="shared" ref="R233:BE233" si="122">+R119/R$219</f>
        <v>#N/A</v>
      </c>
      <c r="S233" s="36" t="e">
        <f t="shared" si="122"/>
        <v>#N/A</v>
      </c>
      <c r="T233" s="36" t="e">
        <f t="shared" si="122"/>
        <v>#N/A</v>
      </c>
      <c r="U233" s="36" t="e">
        <f t="shared" si="122"/>
        <v>#N/A</v>
      </c>
      <c r="V233" s="36" t="e">
        <f t="shared" si="122"/>
        <v>#N/A</v>
      </c>
      <c r="W233" s="36" t="e">
        <f t="shared" si="122"/>
        <v>#N/A</v>
      </c>
      <c r="X233" s="36" t="e">
        <f t="shared" si="122"/>
        <v>#N/A</v>
      </c>
      <c r="Y233" s="36" t="e">
        <f t="shared" si="122"/>
        <v>#N/A</v>
      </c>
      <c r="Z233" s="36" t="e">
        <f t="shared" si="122"/>
        <v>#N/A</v>
      </c>
      <c r="AA233" s="36" t="e">
        <f t="shared" si="122"/>
        <v>#N/A</v>
      </c>
      <c r="AB233" s="36" t="e">
        <f t="shared" si="122"/>
        <v>#N/A</v>
      </c>
      <c r="AC233" s="36" t="e">
        <f t="shared" si="122"/>
        <v>#N/A</v>
      </c>
      <c r="AD233" s="36" t="e">
        <f t="shared" si="122"/>
        <v>#N/A</v>
      </c>
      <c r="AE233" s="36" t="e">
        <f t="shared" si="122"/>
        <v>#N/A</v>
      </c>
      <c r="AF233" s="36" t="e">
        <f t="shared" si="122"/>
        <v>#N/A</v>
      </c>
      <c r="AG233" s="36" t="e">
        <f t="shared" si="122"/>
        <v>#N/A</v>
      </c>
      <c r="AH233" s="36" t="e">
        <f t="shared" si="122"/>
        <v>#N/A</v>
      </c>
      <c r="AI233" s="36" t="e">
        <f t="shared" si="122"/>
        <v>#N/A</v>
      </c>
      <c r="AJ233" s="36" t="e">
        <f t="shared" si="122"/>
        <v>#N/A</v>
      </c>
      <c r="AK233" s="36" t="e">
        <f t="shared" si="122"/>
        <v>#N/A</v>
      </c>
      <c r="AL233" s="36" t="e">
        <f t="shared" si="122"/>
        <v>#N/A</v>
      </c>
      <c r="AM233" s="36" t="e">
        <f t="shared" si="122"/>
        <v>#N/A</v>
      </c>
      <c r="AN233" s="36" t="e">
        <f t="shared" si="122"/>
        <v>#N/A</v>
      </c>
      <c r="AO233" s="36" t="e">
        <f t="shared" si="122"/>
        <v>#N/A</v>
      </c>
      <c r="AP233" s="36" t="e">
        <f t="shared" si="122"/>
        <v>#N/A</v>
      </c>
      <c r="AQ233" s="36" t="e">
        <f t="shared" si="122"/>
        <v>#N/A</v>
      </c>
      <c r="AR233" s="36" t="e">
        <f t="shared" si="122"/>
        <v>#N/A</v>
      </c>
      <c r="AS233" s="36" t="e">
        <f t="shared" si="122"/>
        <v>#N/A</v>
      </c>
      <c r="AT233" s="36" t="e">
        <f t="shared" si="122"/>
        <v>#N/A</v>
      </c>
      <c r="AU233" s="36" t="e">
        <f t="shared" si="122"/>
        <v>#N/A</v>
      </c>
      <c r="AV233" s="36" t="e">
        <f t="shared" si="122"/>
        <v>#N/A</v>
      </c>
      <c r="AW233" s="36" t="e">
        <f t="shared" si="122"/>
        <v>#N/A</v>
      </c>
      <c r="AX233" s="36" t="e">
        <f t="shared" si="122"/>
        <v>#N/A</v>
      </c>
      <c r="AY233" s="36" t="e">
        <f t="shared" si="122"/>
        <v>#N/A</v>
      </c>
      <c r="AZ233" s="36" t="e">
        <f t="shared" si="122"/>
        <v>#N/A</v>
      </c>
      <c r="BA233" s="36" t="e">
        <f t="shared" si="122"/>
        <v>#N/A</v>
      </c>
      <c r="BB233" s="36" t="e">
        <f t="shared" si="122"/>
        <v>#N/A</v>
      </c>
      <c r="BC233" s="36" t="e">
        <f t="shared" si="122"/>
        <v>#N/A</v>
      </c>
      <c r="BD233" s="36" t="e">
        <f t="shared" si="122"/>
        <v>#N/A</v>
      </c>
      <c r="BE233" s="36" t="e">
        <f t="shared" si="122"/>
        <v>#N/A</v>
      </c>
    </row>
    <row r="234" spans="2:57" s="43" customFormat="1" ht="12.75" hidden="1" customHeight="1" outlineLevel="1" x14ac:dyDescent="0.25">
      <c r="D234" s="43" t="s">
        <v>254</v>
      </c>
      <c r="L234" s="29"/>
      <c r="M234" s="29" t="s">
        <v>5</v>
      </c>
      <c r="N234" s="29" t="s">
        <v>58</v>
      </c>
      <c r="R234" s="36" t="e">
        <f t="shared" ref="R234:BE234" si="123">+R102/R$219</f>
        <v>#N/A</v>
      </c>
      <c r="S234" s="36" t="e">
        <f t="shared" si="123"/>
        <v>#N/A</v>
      </c>
      <c r="T234" s="36" t="e">
        <f t="shared" si="123"/>
        <v>#N/A</v>
      </c>
      <c r="U234" s="36" t="e">
        <f t="shared" si="123"/>
        <v>#N/A</v>
      </c>
      <c r="V234" s="36" t="e">
        <f t="shared" si="123"/>
        <v>#N/A</v>
      </c>
      <c r="W234" s="36" t="e">
        <f t="shared" si="123"/>
        <v>#N/A</v>
      </c>
      <c r="X234" s="36" t="e">
        <f t="shared" si="123"/>
        <v>#N/A</v>
      </c>
      <c r="Y234" s="36" t="e">
        <f t="shared" si="123"/>
        <v>#N/A</v>
      </c>
      <c r="Z234" s="36" t="e">
        <f t="shared" si="123"/>
        <v>#N/A</v>
      </c>
      <c r="AA234" s="36" t="e">
        <f t="shared" si="123"/>
        <v>#N/A</v>
      </c>
      <c r="AB234" s="36" t="e">
        <f t="shared" si="123"/>
        <v>#N/A</v>
      </c>
      <c r="AC234" s="36" t="e">
        <f t="shared" si="123"/>
        <v>#N/A</v>
      </c>
      <c r="AD234" s="36" t="e">
        <f t="shared" si="123"/>
        <v>#N/A</v>
      </c>
      <c r="AE234" s="36" t="e">
        <f t="shared" si="123"/>
        <v>#N/A</v>
      </c>
      <c r="AF234" s="36" t="e">
        <f t="shared" si="123"/>
        <v>#N/A</v>
      </c>
      <c r="AG234" s="36" t="e">
        <f t="shared" si="123"/>
        <v>#N/A</v>
      </c>
      <c r="AH234" s="36" t="e">
        <f t="shared" si="123"/>
        <v>#N/A</v>
      </c>
      <c r="AI234" s="36" t="e">
        <f t="shared" si="123"/>
        <v>#N/A</v>
      </c>
      <c r="AJ234" s="36" t="e">
        <f t="shared" si="123"/>
        <v>#N/A</v>
      </c>
      <c r="AK234" s="36" t="e">
        <f t="shared" si="123"/>
        <v>#N/A</v>
      </c>
      <c r="AL234" s="36" t="e">
        <f t="shared" si="123"/>
        <v>#N/A</v>
      </c>
      <c r="AM234" s="36" t="e">
        <f t="shared" si="123"/>
        <v>#N/A</v>
      </c>
      <c r="AN234" s="36" t="e">
        <f t="shared" si="123"/>
        <v>#N/A</v>
      </c>
      <c r="AO234" s="36" t="e">
        <f t="shared" si="123"/>
        <v>#N/A</v>
      </c>
      <c r="AP234" s="36" t="e">
        <f t="shared" si="123"/>
        <v>#N/A</v>
      </c>
      <c r="AQ234" s="36" t="e">
        <f t="shared" si="123"/>
        <v>#N/A</v>
      </c>
      <c r="AR234" s="36" t="e">
        <f t="shared" si="123"/>
        <v>#N/A</v>
      </c>
      <c r="AS234" s="36" t="e">
        <f t="shared" si="123"/>
        <v>#N/A</v>
      </c>
      <c r="AT234" s="36" t="e">
        <f t="shared" si="123"/>
        <v>#N/A</v>
      </c>
      <c r="AU234" s="36" t="e">
        <f t="shared" si="123"/>
        <v>#N/A</v>
      </c>
      <c r="AV234" s="36" t="e">
        <f t="shared" si="123"/>
        <v>#N/A</v>
      </c>
      <c r="AW234" s="36" t="e">
        <f t="shared" si="123"/>
        <v>#N/A</v>
      </c>
      <c r="AX234" s="36" t="e">
        <f t="shared" si="123"/>
        <v>#N/A</v>
      </c>
      <c r="AY234" s="36" t="e">
        <f t="shared" si="123"/>
        <v>#N/A</v>
      </c>
      <c r="AZ234" s="36" t="e">
        <f t="shared" si="123"/>
        <v>#N/A</v>
      </c>
      <c r="BA234" s="36" t="e">
        <f t="shared" si="123"/>
        <v>#N/A</v>
      </c>
      <c r="BB234" s="36" t="e">
        <f t="shared" si="123"/>
        <v>#N/A</v>
      </c>
      <c r="BC234" s="36" t="e">
        <f t="shared" si="123"/>
        <v>#N/A</v>
      </c>
      <c r="BD234" s="36" t="e">
        <f t="shared" si="123"/>
        <v>#N/A</v>
      </c>
      <c r="BE234" s="36" t="e">
        <f t="shared" si="123"/>
        <v>#N/A</v>
      </c>
    </row>
    <row r="235" spans="2:57" s="10" customFormat="1" ht="14.25" hidden="1" customHeight="1" outlineLevel="1" x14ac:dyDescent="0.25">
      <c r="B235" s="7"/>
      <c r="C235" s="49" t="s">
        <v>83</v>
      </c>
      <c r="D235" s="7"/>
      <c r="E235" s="7"/>
      <c r="F235" s="13"/>
      <c r="G235" s="13"/>
      <c r="H235" s="13"/>
      <c r="I235" s="13"/>
      <c r="J235" s="13"/>
      <c r="K235" s="13"/>
      <c r="L235" s="12"/>
      <c r="M235" s="20" t="s">
        <v>5</v>
      </c>
      <c r="N235" s="20" t="s">
        <v>23</v>
      </c>
      <c r="O235" s="22">
        <f ca="1">+SUM(OFFSET(R236,,,,EconLT))</f>
        <v>0</v>
      </c>
    </row>
    <row r="236" spans="2:57" s="43" customFormat="1" ht="12.75" hidden="1" customHeight="1" outlineLevel="1" x14ac:dyDescent="0.25">
      <c r="D236" s="43" t="s">
        <v>88</v>
      </c>
      <c r="L236" s="29"/>
      <c r="M236" s="29" t="s">
        <v>5</v>
      </c>
      <c r="N236" s="29" t="s">
        <v>23</v>
      </c>
      <c r="O236" s="267"/>
      <c r="R236" s="36">
        <f t="shared" ref="R236:BE236" si="124">+R127/Q219</f>
        <v>0</v>
      </c>
      <c r="S236" s="36">
        <f t="shared" si="124"/>
        <v>0</v>
      </c>
      <c r="T236" s="36">
        <f t="shared" si="124"/>
        <v>0</v>
      </c>
      <c r="U236" s="36">
        <f t="shared" si="124"/>
        <v>0</v>
      </c>
      <c r="V236" s="36">
        <f t="shared" si="124"/>
        <v>0</v>
      </c>
      <c r="W236" s="36">
        <f t="shared" si="124"/>
        <v>0</v>
      </c>
      <c r="X236" s="36">
        <f t="shared" si="124"/>
        <v>0</v>
      </c>
      <c r="Y236" s="36">
        <f t="shared" si="124"/>
        <v>0</v>
      </c>
      <c r="Z236" s="36">
        <f t="shared" si="124"/>
        <v>0</v>
      </c>
      <c r="AA236" s="36">
        <f t="shared" si="124"/>
        <v>0</v>
      </c>
      <c r="AB236" s="36">
        <f t="shared" si="124"/>
        <v>0</v>
      </c>
      <c r="AC236" s="36">
        <f t="shared" si="124"/>
        <v>0</v>
      </c>
      <c r="AD236" s="36">
        <f t="shared" si="124"/>
        <v>0</v>
      </c>
      <c r="AE236" s="36">
        <f t="shared" si="124"/>
        <v>0</v>
      </c>
      <c r="AF236" s="36">
        <f t="shared" si="124"/>
        <v>0</v>
      </c>
      <c r="AG236" s="36">
        <f t="shared" si="124"/>
        <v>0</v>
      </c>
      <c r="AH236" s="36">
        <f t="shared" si="124"/>
        <v>0</v>
      </c>
      <c r="AI236" s="36">
        <f t="shared" si="124"/>
        <v>0</v>
      </c>
      <c r="AJ236" s="36">
        <f t="shared" si="124"/>
        <v>0</v>
      </c>
      <c r="AK236" s="36">
        <f t="shared" si="124"/>
        <v>0</v>
      </c>
      <c r="AL236" s="36">
        <f t="shared" si="124"/>
        <v>0</v>
      </c>
      <c r="AM236" s="36">
        <f t="shared" si="124"/>
        <v>0</v>
      </c>
      <c r="AN236" s="36">
        <f t="shared" si="124"/>
        <v>0</v>
      </c>
      <c r="AO236" s="36">
        <f t="shared" si="124"/>
        <v>0</v>
      </c>
      <c r="AP236" s="36">
        <f t="shared" si="124"/>
        <v>0</v>
      </c>
      <c r="AQ236" s="36">
        <f t="shared" si="124"/>
        <v>0</v>
      </c>
      <c r="AR236" s="36">
        <f t="shared" si="124"/>
        <v>0</v>
      </c>
      <c r="AS236" s="36">
        <f t="shared" si="124"/>
        <v>0</v>
      </c>
      <c r="AT236" s="36">
        <f t="shared" si="124"/>
        <v>0</v>
      </c>
      <c r="AU236" s="36">
        <f t="shared" si="124"/>
        <v>0</v>
      </c>
      <c r="AV236" s="36">
        <f t="shared" si="124"/>
        <v>0</v>
      </c>
      <c r="AW236" s="36">
        <f t="shared" si="124"/>
        <v>0</v>
      </c>
      <c r="AX236" s="36">
        <f t="shared" si="124"/>
        <v>0</v>
      </c>
      <c r="AY236" s="36">
        <f t="shared" si="124"/>
        <v>0</v>
      </c>
      <c r="AZ236" s="36">
        <f t="shared" si="124"/>
        <v>0</v>
      </c>
      <c r="BA236" s="36">
        <f t="shared" si="124"/>
        <v>0</v>
      </c>
      <c r="BB236" s="36">
        <f t="shared" si="124"/>
        <v>0</v>
      </c>
      <c r="BC236" s="36">
        <f t="shared" si="124"/>
        <v>0</v>
      </c>
      <c r="BD236" s="36">
        <f t="shared" si="124"/>
        <v>0</v>
      </c>
      <c r="BE236" s="36">
        <f t="shared" si="124"/>
        <v>0</v>
      </c>
    </row>
    <row r="237" spans="2:57" s="10" customFormat="1" ht="14.25" hidden="1" customHeight="1" outlineLevel="1" x14ac:dyDescent="0.25">
      <c r="B237" s="7"/>
      <c r="C237" s="49" t="s">
        <v>259</v>
      </c>
      <c r="D237" s="7"/>
      <c r="E237" s="7"/>
      <c r="F237" s="13"/>
      <c r="G237" s="13"/>
      <c r="H237" s="13"/>
      <c r="I237" s="13"/>
      <c r="J237" s="13"/>
      <c r="K237" s="13"/>
      <c r="L237" s="12"/>
      <c r="M237" s="20" t="s">
        <v>5</v>
      </c>
      <c r="N237" s="20" t="s">
        <v>23</v>
      </c>
      <c r="O237" s="22" t="e">
        <f ca="1">+SUM(OFFSET(R241,,,,EconLT))</f>
        <v>#N/A</v>
      </c>
    </row>
    <row r="238" spans="2:57" s="10" customFormat="1" ht="14.25" hidden="1" customHeight="1" outlineLevel="1" x14ac:dyDescent="0.25">
      <c r="B238" s="7"/>
      <c r="C238" s="49" t="s">
        <v>260</v>
      </c>
      <c r="D238" s="7"/>
      <c r="E238" s="7"/>
      <c r="F238" s="13"/>
      <c r="G238" s="13"/>
      <c r="H238" s="13"/>
      <c r="I238" s="13"/>
      <c r="J238" s="13"/>
      <c r="K238" s="13"/>
      <c r="L238" s="12"/>
      <c r="M238" s="20" t="s">
        <v>5</v>
      </c>
      <c r="N238" s="20" t="s">
        <v>23</v>
      </c>
      <c r="O238" s="22" t="e">
        <f ca="1">+SUM(OFFSET(R242,,,,EconLT))</f>
        <v>#N/A</v>
      </c>
    </row>
    <row r="239" spans="2:57" s="10" customFormat="1" ht="14.25" hidden="1" customHeight="1" outlineLevel="1" x14ac:dyDescent="0.25">
      <c r="B239" s="7"/>
      <c r="C239" s="49"/>
      <c r="D239" s="7" t="s">
        <v>257</v>
      </c>
      <c r="E239" s="7"/>
      <c r="F239" s="7"/>
      <c r="G239" s="7"/>
      <c r="H239" s="7"/>
      <c r="I239" s="7"/>
      <c r="J239" s="7"/>
      <c r="K239" s="7"/>
      <c r="M239" s="8" t="s">
        <v>5</v>
      </c>
      <c r="N239" s="8" t="s">
        <v>13</v>
      </c>
      <c r="O239" s="35" t="e">
        <f ca="1">+IF(ROUND(O237-NPV(DRate,OFFSET(R142,,,,EconLT)),0)=0,"OK","ERROR")</f>
        <v>#N/A</v>
      </c>
      <c r="P239" s="93"/>
    </row>
    <row r="240" spans="2:57" s="10" customFormat="1" ht="14.25" hidden="1" customHeight="1" outlineLevel="1" x14ac:dyDescent="0.25">
      <c r="B240" s="7"/>
      <c r="C240" s="49"/>
      <c r="D240" s="7" t="s">
        <v>258</v>
      </c>
      <c r="E240" s="7"/>
      <c r="F240" s="7"/>
      <c r="G240" s="7"/>
      <c r="H240" s="7"/>
      <c r="I240" s="7"/>
      <c r="J240" s="7"/>
      <c r="K240" s="7"/>
      <c r="M240" s="8" t="s">
        <v>5</v>
      </c>
      <c r="N240" s="8" t="s">
        <v>13</v>
      </c>
      <c r="O240" s="35" t="e">
        <f ca="1">+IF(ROUND(O238-NPV(DRate,OFFSET(R143,,,,EconLT)),0)=0,"OK","ERROR")</f>
        <v>#N/A</v>
      </c>
      <c r="P240" s="93"/>
    </row>
    <row r="241" spans="2:57" s="43" customFormat="1" ht="12.75" hidden="1" customHeight="1" outlineLevel="1" x14ac:dyDescent="0.25">
      <c r="D241" s="43" t="s">
        <v>261</v>
      </c>
      <c r="L241" s="29"/>
      <c r="M241" s="29" t="s">
        <v>5</v>
      </c>
      <c r="N241" s="29" t="s">
        <v>57</v>
      </c>
      <c r="R241" s="36">
        <f t="shared" ref="R241:BE241" si="125">+R142/R$219</f>
        <v>0</v>
      </c>
      <c r="S241" s="36" t="e">
        <f t="shared" si="125"/>
        <v>#N/A</v>
      </c>
      <c r="T241" s="36" t="e">
        <f t="shared" si="125"/>
        <v>#N/A</v>
      </c>
      <c r="U241" s="36" t="e">
        <f t="shared" si="125"/>
        <v>#N/A</v>
      </c>
      <c r="V241" s="36" t="e">
        <f t="shared" si="125"/>
        <v>#N/A</v>
      </c>
      <c r="W241" s="36" t="e">
        <f t="shared" si="125"/>
        <v>#N/A</v>
      </c>
      <c r="X241" s="36" t="e">
        <f t="shared" si="125"/>
        <v>#N/A</v>
      </c>
      <c r="Y241" s="36" t="e">
        <f t="shared" si="125"/>
        <v>#N/A</v>
      </c>
      <c r="Z241" s="36" t="e">
        <f t="shared" si="125"/>
        <v>#N/A</v>
      </c>
      <c r="AA241" s="36" t="e">
        <f t="shared" si="125"/>
        <v>#N/A</v>
      </c>
      <c r="AB241" s="36" t="e">
        <f t="shared" si="125"/>
        <v>#N/A</v>
      </c>
      <c r="AC241" s="36" t="e">
        <f t="shared" si="125"/>
        <v>#N/A</v>
      </c>
      <c r="AD241" s="36" t="e">
        <f t="shared" si="125"/>
        <v>#N/A</v>
      </c>
      <c r="AE241" s="36" t="e">
        <f t="shared" si="125"/>
        <v>#N/A</v>
      </c>
      <c r="AF241" s="36" t="e">
        <f t="shared" si="125"/>
        <v>#N/A</v>
      </c>
      <c r="AG241" s="36" t="e">
        <f t="shared" si="125"/>
        <v>#N/A</v>
      </c>
      <c r="AH241" s="36" t="e">
        <f t="shared" si="125"/>
        <v>#N/A</v>
      </c>
      <c r="AI241" s="36" t="e">
        <f t="shared" si="125"/>
        <v>#N/A</v>
      </c>
      <c r="AJ241" s="36" t="e">
        <f t="shared" si="125"/>
        <v>#N/A</v>
      </c>
      <c r="AK241" s="36" t="e">
        <f t="shared" si="125"/>
        <v>#N/A</v>
      </c>
      <c r="AL241" s="36" t="e">
        <f t="shared" si="125"/>
        <v>#N/A</v>
      </c>
      <c r="AM241" s="36" t="e">
        <f t="shared" si="125"/>
        <v>#N/A</v>
      </c>
      <c r="AN241" s="36" t="e">
        <f t="shared" si="125"/>
        <v>#N/A</v>
      </c>
      <c r="AO241" s="36" t="e">
        <f t="shared" si="125"/>
        <v>#N/A</v>
      </c>
      <c r="AP241" s="36" t="e">
        <f t="shared" si="125"/>
        <v>#N/A</v>
      </c>
      <c r="AQ241" s="36" t="e">
        <f t="shared" si="125"/>
        <v>#N/A</v>
      </c>
      <c r="AR241" s="36" t="e">
        <f t="shared" si="125"/>
        <v>#N/A</v>
      </c>
      <c r="AS241" s="36" t="e">
        <f t="shared" si="125"/>
        <v>#N/A</v>
      </c>
      <c r="AT241" s="36" t="e">
        <f t="shared" si="125"/>
        <v>#N/A</v>
      </c>
      <c r="AU241" s="36" t="e">
        <f t="shared" si="125"/>
        <v>#N/A</v>
      </c>
      <c r="AV241" s="36" t="e">
        <f t="shared" si="125"/>
        <v>#N/A</v>
      </c>
      <c r="AW241" s="36" t="e">
        <f t="shared" si="125"/>
        <v>#N/A</v>
      </c>
      <c r="AX241" s="36" t="e">
        <f t="shared" si="125"/>
        <v>#N/A</v>
      </c>
      <c r="AY241" s="36" t="e">
        <f t="shared" si="125"/>
        <v>#N/A</v>
      </c>
      <c r="AZ241" s="36" t="e">
        <f t="shared" si="125"/>
        <v>#N/A</v>
      </c>
      <c r="BA241" s="36" t="e">
        <f t="shared" si="125"/>
        <v>#N/A</v>
      </c>
      <c r="BB241" s="36" t="e">
        <f t="shared" si="125"/>
        <v>#N/A</v>
      </c>
      <c r="BC241" s="36" t="e">
        <f t="shared" si="125"/>
        <v>#N/A</v>
      </c>
      <c r="BD241" s="36" t="e">
        <f t="shared" si="125"/>
        <v>#N/A</v>
      </c>
      <c r="BE241" s="36" t="e">
        <f t="shared" si="125"/>
        <v>#N/A</v>
      </c>
    </row>
    <row r="242" spans="2:57" s="43" customFormat="1" ht="12.75" hidden="1" customHeight="1" outlineLevel="1" x14ac:dyDescent="0.25">
      <c r="D242" s="43" t="s">
        <v>262</v>
      </c>
      <c r="L242" s="29"/>
      <c r="M242" s="29" t="s">
        <v>5</v>
      </c>
      <c r="N242" s="29" t="s">
        <v>57</v>
      </c>
      <c r="R242" s="36">
        <f t="shared" ref="R242:BE242" si="126">+R143/R$219</f>
        <v>0</v>
      </c>
      <c r="S242" s="36" t="e">
        <f t="shared" si="126"/>
        <v>#N/A</v>
      </c>
      <c r="T242" s="36" t="e">
        <f t="shared" si="126"/>
        <v>#N/A</v>
      </c>
      <c r="U242" s="36" t="e">
        <f t="shared" si="126"/>
        <v>#N/A</v>
      </c>
      <c r="V242" s="36" t="e">
        <f t="shared" si="126"/>
        <v>#N/A</v>
      </c>
      <c r="W242" s="36" t="e">
        <f t="shared" si="126"/>
        <v>#N/A</v>
      </c>
      <c r="X242" s="36" t="e">
        <f t="shared" si="126"/>
        <v>#N/A</v>
      </c>
      <c r="Y242" s="36" t="e">
        <f t="shared" si="126"/>
        <v>#N/A</v>
      </c>
      <c r="Z242" s="36" t="e">
        <f t="shared" si="126"/>
        <v>#N/A</v>
      </c>
      <c r="AA242" s="36" t="e">
        <f t="shared" si="126"/>
        <v>#N/A</v>
      </c>
      <c r="AB242" s="36" t="e">
        <f t="shared" si="126"/>
        <v>#N/A</v>
      </c>
      <c r="AC242" s="36" t="e">
        <f t="shared" si="126"/>
        <v>#N/A</v>
      </c>
      <c r="AD242" s="36" t="e">
        <f t="shared" si="126"/>
        <v>#N/A</v>
      </c>
      <c r="AE242" s="36" t="e">
        <f t="shared" si="126"/>
        <v>#N/A</v>
      </c>
      <c r="AF242" s="36" t="e">
        <f t="shared" si="126"/>
        <v>#N/A</v>
      </c>
      <c r="AG242" s="36" t="e">
        <f t="shared" si="126"/>
        <v>#N/A</v>
      </c>
      <c r="AH242" s="36" t="e">
        <f t="shared" si="126"/>
        <v>#N/A</v>
      </c>
      <c r="AI242" s="36" t="e">
        <f t="shared" si="126"/>
        <v>#N/A</v>
      </c>
      <c r="AJ242" s="36" t="e">
        <f t="shared" si="126"/>
        <v>#N/A</v>
      </c>
      <c r="AK242" s="36" t="e">
        <f t="shared" si="126"/>
        <v>#N/A</v>
      </c>
      <c r="AL242" s="36" t="e">
        <f t="shared" si="126"/>
        <v>#N/A</v>
      </c>
      <c r="AM242" s="36" t="e">
        <f t="shared" si="126"/>
        <v>#N/A</v>
      </c>
      <c r="AN242" s="36" t="e">
        <f t="shared" si="126"/>
        <v>#N/A</v>
      </c>
      <c r="AO242" s="36" t="e">
        <f t="shared" si="126"/>
        <v>#N/A</v>
      </c>
      <c r="AP242" s="36" t="e">
        <f t="shared" si="126"/>
        <v>#N/A</v>
      </c>
      <c r="AQ242" s="36" t="e">
        <f t="shared" si="126"/>
        <v>#N/A</v>
      </c>
      <c r="AR242" s="36" t="e">
        <f t="shared" si="126"/>
        <v>#N/A</v>
      </c>
      <c r="AS242" s="36" t="e">
        <f t="shared" si="126"/>
        <v>#N/A</v>
      </c>
      <c r="AT242" s="36" t="e">
        <f t="shared" si="126"/>
        <v>#N/A</v>
      </c>
      <c r="AU242" s="36" t="e">
        <f t="shared" si="126"/>
        <v>#N/A</v>
      </c>
      <c r="AV242" s="36" t="e">
        <f t="shared" si="126"/>
        <v>#N/A</v>
      </c>
      <c r="AW242" s="36" t="e">
        <f t="shared" si="126"/>
        <v>#N/A</v>
      </c>
      <c r="AX242" s="36" t="e">
        <f t="shared" si="126"/>
        <v>#N/A</v>
      </c>
      <c r="AY242" s="36" t="e">
        <f t="shared" si="126"/>
        <v>#N/A</v>
      </c>
      <c r="AZ242" s="36" t="e">
        <f t="shared" si="126"/>
        <v>#N/A</v>
      </c>
      <c r="BA242" s="36" t="e">
        <f t="shared" si="126"/>
        <v>#N/A</v>
      </c>
      <c r="BB242" s="36" t="e">
        <f t="shared" si="126"/>
        <v>#N/A</v>
      </c>
      <c r="BC242" s="36" t="e">
        <f t="shared" si="126"/>
        <v>#N/A</v>
      </c>
      <c r="BD242" s="36" t="e">
        <f t="shared" si="126"/>
        <v>#N/A</v>
      </c>
      <c r="BE242" s="36" t="e">
        <f t="shared" si="126"/>
        <v>#N/A</v>
      </c>
    </row>
    <row r="243" spans="2:57" s="10" customFormat="1" ht="14.25" hidden="1" customHeight="1" outlineLevel="1" x14ac:dyDescent="0.25">
      <c r="B243" s="7"/>
      <c r="C243" s="49" t="s">
        <v>263</v>
      </c>
      <c r="D243" s="7"/>
      <c r="E243" s="7"/>
      <c r="F243" s="13"/>
      <c r="G243" s="13"/>
      <c r="H243" s="13"/>
      <c r="I243" s="13"/>
      <c r="J243" s="13"/>
      <c r="K243" s="13"/>
      <c r="L243" s="12"/>
      <c r="M243" s="20" t="s">
        <v>5</v>
      </c>
      <c r="N243" s="20" t="s">
        <v>23</v>
      </c>
      <c r="O243" s="22" t="e">
        <f ca="1">+SUM(OFFSET(R247,,,,EconLT))</f>
        <v>#N/A</v>
      </c>
    </row>
    <row r="244" spans="2:57" s="10" customFormat="1" ht="14.25" hidden="1" customHeight="1" outlineLevel="1" x14ac:dyDescent="0.25">
      <c r="B244" s="7"/>
      <c r="C244" s="49" t="s">
        <v>264</v>
      </c>
      <c r="D244" s="7"/>
      <c r="E244" s="7"/>
      <c r="F244" s="13"/>
      <c r="G244" s="13"/>
      <c r="H244" s="13"/>
      <c r="I244" s="13"/>
      <c r="J244" s="13"/>
      <c r="K244" s="13"/>
      <c r="L244" s="12"/>
      <c r="M244" s="20" t="s">
        <v>5</v>
      </c>
      <c r="N244" s="20" t="s">
        <v>23</v>
      </c>
      <c r="O244" s="22" t="e">
        <f ca="1">+SUM(OFFSET(R248,,,,EconLT))</f>
        <v>#N/A</v>
      </c>
    </row>
    <row r="245" spans="2:57" s="10" customFormat="1" ht="14.25" hidden="1" customHeight="1" outlineLevel="1" x14ac:dyDescent="0.25">
      <c r="B245" s="7"/>
      <c r="C245" s="49"/>
      <c r="D245" s="7" t="s">
        <v>257</v>
      </c>
      <c r="E245" s="7"/>
      <c r="F245" s="7"/>
      <c r="G245" s="7"/>
      <c r="H245" s="7"/>
      <c r="I245" s="7"/>
      <c r="J245" s="7"/>
      <c r="K245" s="7"/>
      <c r="M245" s="8" t="s">
        <v>5</v>
      </c>
      <c r="N245" s="8" t="s">
        <v>13</v>
      </c>
      <c r="O245" s="35" t="e">
        <f ca="1">+IF(ROUND(O243-NPV(DRate,OFFSET(R170,,,,EconLT)),0)=0,"OK","ERROR")</f>
        <v>#N/A</v>
      </c>
      <c r="P245" s="93"/>
    </row>
    <row r="246" spans="2:57" s="10" customFormat="1" ht="14.25" hidden="1" customHeight="1" outlineLevel="1" x14ac:dyDescent="0.25">
      <c r="B246" s="7"/>
      <c r="C246" s="49"/>
      <c r="D246" s="7" t="s">
        <v>258</v>
      </c>
      <c r="E246" s="7"/>
      <c r="F246" s="7"/>
      <c r="G246" s="7"/>
      <c r="H246" s="7"/>
      <c r="I246" s="7"/>
      <c r="J246" s="7"/>
      <c r="K246" s="7"/>
      <c r="M246" s="8" t="s">
        <v>5</v>
      </c>
      <c r="N246" s="8" t="s">
        <v>13</v>
      </c>
      <c r="O246" s="35" t="e">
        <f ca="1">+IF(ROUND(O244-NPV(DRate,OFFSET(R171,,,,EconLT)),0)=0,"OK","ERROR")</f>
        <v>#N/A</v>
      </c>
      <c r="P246" s="93"/>
    </row>
    <row r="247" spans="2:57" s="43" customFormat="1" ht="12.75" hidden="1" customHeight="1" outlineLevel="1" x14ac:dyDescent="0.25">
      <c r="D247" s="43" t="s">
        <v>265</v>
      </c>
      <c r="L247" s="29"/>
      <c r="M247" s="29" t="s">
        <v>5</v>
      </c>
      <c r="N247" s="29" t="s">
        <v>57</v>
      </c>
      <c r="R247" s="36">
        <f t="shared" ref="R247:BE247" si="127">+R170/R$219</f>
        <v>0</v>
      </c>
      <c r="S247" s="36" t="e">
        <f t="shared" si="127"/>
        <v>#N/A</v>
      </c>
      <c r="T247" s="36" t="e">
        <f t="shared" si="127"/>
        <v>#N/A</v>
      </c>
      <c r="U247" s="36" t="e">
        <f t="shared" si="127"/>
        <v>#N/A</v>
      </c>
      <c r="V247" s="36" t="e">
        <f t="shared" si="127"/>
        <v>#N/A</v>
      </c>
      <c r="W247" s="36" t="e">
        <f t="shared" si="127"/>
        <v>#N/A</v>
      </c>
      <c r="X247" s="36" t="e">
        <f t="shared" si="127"/>
        <v>#N/A</v>
      </c>
      <c r="Y247" s="36" t="e">
        <f t="shared" si="127"/>
        <v>#N/A</v>
      </c>
      <c r="Z247" s="36" t="e">
        <f t="shared" si="127"/>
        <v>#N/A</v>
      </c>
      <c r="AA247" s="36" t="e">
        <f t="shared" si="127"/>
        <v>#N/A</v>
      </c>
      <c r="AB247" s="36" t="e">
        <f t="shared" si="127"/>
        <v>#N/A</v>
      </c>
      <c r="AC247" s="36" t="e">
        <f t="shared" si="127"/>
        <v>#N/A</v>
      </c>
      <c r="AD247" s="36" t="e">
        <f t="shared" si="127"/>
        <v>#N/A</v>
      </c>
      <c r="AE247" s="36" t="e">
        <f t="shared" si="127"/>
        <v>#N/A</v>
      </c>
      <c r="AF247" s="36" t="e">
        <f t="shared" si="127"/>
        <v>#N/A</v>
      </c>
      <c r="AG247" s="36" t="e">
        <f t="shared" si="127"/>
        <v>#N/A</v>
      </c>
      <c r="AH247" s="36" t="e">
        <f t="shared" si="127"/>
        <v>#N/A</v>
      </c>
      <c r="AI247" s="36" t="e">
        <f t="shared" si="127"/>
        <v>#N/A</v>
      </c>
      <c r="AJ247" s="36" t="e">
        <f t="shared" si="127"/>
        <v>#N/A</v>
      </c>
      <c r="AK247" s="36" t="e">
        <f t="shared" si="127"/>
        <v>#N/A</v>
      </c>
      <c r="AL247" s="36" t="e">
        <f t="shared" si="127"/>
        <v>#N/A</v>
      </c>
      <c r="AM247" s="36" t="e">
        <f t="shared" si="127"/>
        <v>#N/A</v>
      </c>
      <c r="AN247" s="36" t="e">
        <f t="shared" si="127"/>
        <v>#N/A</v>
      </c>
      <c r="AO247" s="36" t="e">
        <f t="shared" si="127"/>
        <v>#N/A</v>
      </c>
      <c r="AP247" s="36" t="e">
        <f t="shared" si="127"/>
        <v>#N/A</v>
      </c>
      <c r="AQ247" s="36" t="e">
        <f t="shared" si="127"/>
        <v>#N/A</v>
      </c>
      <c r="AR247" s="36" t="e">
        <f t="shared" si="127"/>
        <v>#N/A</v>
      </c>
      <c r="AS247" s="36" t="e">
        <f t="shared" si="127"/>
        <v>#N/A</v>
      </c>
      <c r="AT247" s="36" t="e">
        <f t="shared" si="127"/>
        <v>#N/A</v>
      </c>
      <c r="AU247" s="36" t="e">
        <f t="shared" si="127"/>
        <v>#N/A</v>
      </c>
      <c r="AV247" s="36" t="e">
        <f t="shared" si="127"/>
        <v>#N/A</v>
      </c>
      <c r="AW247" s="36" t="e">
        <f t="shared" si="127"/>
        <v>#N/A</v>
      </c>
      <c r="AX247" s="36" t="e">
        <f t="shared" si="127"/>
        <v>#N/A</v>
      </c>
      <c r="AY247" s="36" t="e">
        <f t="shared" si="127"/>
        <v>#N/A</v>
      </c>
      <c r="AZ247" s="36" t="e">
        <f t="shared" si="127"/>
        <v>#N/A</v>
      </c>
      <c r="BA247" s="36" t="e">
        <f t="shared" si="127"/>
        <v>#N/A</v>
      </c>
      <c r="BB247" s="36" t="e">
        <f t="shared" si="127"/>
        <v>#N/A</v>
      </c>
      <c r="BC247" s="36" t="e">
        <f t="shared" si="127"/>
        <v>#N/A</v>
      </c>
      <c r="BD247" s="36" t="e">
        <f t="shared" si="127"/>
        <v>#N/A</v>
      </c>
      <c r="BE247" s="36" t="e">
        <f t="shared" si="127"/>
        <v>#N/A</v>
      </c>
    </row>
    <row r="248" spans="2:57" s="43" customFormat="1" ht="12.75" hidden="1" customHeight="1" outlineLevel="1" x14ac:dyDescent="0.25">
      <c r="D248" s="43" t="s">
        <v>266</v>
      </c>
      <c r="L248" s="29"/>
      <c r="M248" s="29" t="s">
        <v>5</v>
      </c>
      <c r="N248" s="29" t="s">
        <v>57</v>
      </c>
      <c r="R248" s="36">
        <f t="shared" ref="R248:BE248" si="128">+R171/R$219</f>
        <v>0</v>
      </c>
      <c r="S248" s="36" t="e">
        <f t="shared" si="128"/>
        <v>#N/A</v>
      </c>
      <c r="T248" s="36" t="e">
        <f t="shared" si="128"/>
        <v>#N/A</v>
      </c>
      <c r="U248" s="36" t="e">
        <f t="shared" si="128"/>
        <v>#N/A</v>
      </c>
      <c r="V248" s="36" t="e">
        <f t="shared" si="128"/>
        <v>#N/A</v>
      </c>
      <c r="W248" s="36" t="e">
        <f t="shared" si="128"/>
        <v>#N/A</v>
      </c>
      <c r="X248" s="36" t="e">
        <f t="shared" si="128"/>
        <v>#N/A</v>
      </c>
      <c r="Y248" s="36" t="e">
        <f t="shared" si="128"/>
        <v>#N/A</v>
      </c>
      <c r="Z248" s="36" t="e">
        <f t="shared" si="128"/>
        <v>#N/A</v>
      </c>
      <c r="AA248" s="36" t="e">
        <f t="shared" si="128"/>
        <v>#N/A</v>
      </c>
      <c r="AB248" s="36" t="e">
        <f t="shared" si="128"/>
        <v>#N/A</v>
      </c>
      <c r="AC248" s="36" t="e">
        <f t="shared" si="128"/>
        <v>#N/A</v>
      </c>
      <c r="AD248" s="36" t="e">
        <f t="shared" si="128"/>
        <v>#N/A</v>
      </c>
      <c r="AE248" s="36" t="e">
        <f t="shared" si="128"/>
        <v>#N/A</v>
      </c>
      <c r="AF248" s="36" t="e">
        <f t="shared" si="128"/>
        <v>#N/A</v>
      </c>
      <c r="AG248" s="36" t="e">
        <f t="shared" si="128"/>
        <v>#N/A</v>
      </c>
      <c r="AH248" s="36" t="e">
        <f t="shared" si="128"/>
        <v>#N/A</v>
      </c>
      <c r="AI248" s="36" t="e">
        <f t="shared" si="128"/>
        <v>#N/A</v>
      </c>
      <c r="AJ248" s="36" t="e">
        <f t="shared" si="128"/>
        <v>#N/A</v>
      </c>
      <c r="AK248" s="36" t="e">
        <f t="shared" si="128"/>
        <v>#N/A</v>
      </c>
      <c r="AL248" s="36" t="e">
        <f t="shared" si="128"/>
        <v>#N/A</v>
      </c>
      <c r="AM248" s="36" t="e">
        <f t="shared" si="128"/>
        <v>#N/A</v>
      </c>
      <c r="AN248" s="36" t="e">
        <f t="shared" si="128"/>
        <v>#N/A</v>
      </c>
      <c r="AO248" s="36" t="e">
        <f t="shared" si="128"/>
        <v>#N/A</v>
      </c>
      <c r="AP248" s="36" t="e">
        <f t="shared" si="128"/>
        <v>#N/A</v>
      </c>
      <c r="AQ248" s="36" t="e">
        <f t="shared" si="128"/>
        <v>#N/A</v>
      </c>
      <c r="AR248" s="36" t="e">
        <f t="shared" si="128"/>
        <v>#N/A</v>
      </c>
      <c r="AS248" s="36" t="e">
        <f t="shared" si="128"/>
        <v>#N/A</v>
      </c>
      <c r="AT248" s="36" t="e">
        <f t="shared" si="128"/>
        <v>#N/A</v>
      </c>
      <c r="AU248" s="36" t="e">
        <f t="shared" si="128"/>
        <v>#N/A</v>
      </c>
      <c r="AV248" s="36" t="e">
        <f t="shared" si="128"/>
        <v>#N/A</v>
      </c>
      <c r="AW248" s="36" t="e">
        <f t="shared" si="128"/>
        <v>#N/A</v>
      </c>
      <c r="AX248" s="36" t="e">
        <f t="shared" si="128"/>
        <v>#N/A</v>
      </c>
      <c r="AY248" s="36" t="e">
        <f t="shared" si="128"/>
        <v>#N/A</v>
      </c>
      <c r="AZ248" s="36" t="e">
        <f t="shared" si="128"/>
        <v>#N/A</v>
      </c>
      <c r="BA248" s="36" t="e">
        <f t="shared" si="128"/>
        <v>#N/A</v>
      </c>
      <c r="BB248" s="36" t="e">
        <f t="shared" si="128"/>
        <v>#N/A</v>
      </c>
      <c r="BC248" s="36" t="e">
        <f t="shared" si="128"/>
        <v>#N/A</v>
      </c>
      <c r="BD248" s="36" t="e">
        <f t="shared" si="128"/>
        <v>#N/A</v>
      </c>
      <c r="BE248" s="36" t="e">
        <f t="shared" si="128"/>
        <v>#N/A</v>
      </c>
    </row>
    <row r="249" spans="2:57" s="10" customFormat="1" ht="14.25" hidden="1" customHeight="1" outlineLevel="1" x14ac:dyDescent="0.25">
      <c r="C249" s="49" t="s">
        <v>407</v>
      </c>
      <c r="F249" s="12"/>
      <c r="G249" s="12"/>
      <c r="H249" s="12"/>
      <c r="I249" s="12"/>
      <c r="J249" s="12"/>
      <c r="K249" s="12"/>
      <c r="L249" s="12"/>
      <c r="M249" s="20" t="s">
        <v>5</v>
      </c>
      <c r="N249" s="20" t="s">
        <v>23</v>
      </c>
      <c r="O249" s="22" t="e">
        <f ca="1">+SUM(OFFSET(R250,,,,EconLT))</f>
        <v>#REF!</v>
      </c>
    </row>
    <row r="250" spans="2:57" s="10" customFormat="1" ht="14.25" hidden="1" customHeight="1" outlineLevel="1" x14ac:dyDescent="0.25">
      <c r="C250" s="49"/>
      <c r="D250" s="10" t="s">
        <v>91</v>
      </c>
      <c r="F250" s="12"/>
      <c r="G250" s="12"/>
      <c r="H250" s="12"/>
      <c r="I250" s="12"/>
      <c r="J250" s="12"/>
      <c r="K250" s="12"/>
      <c r="L250" s="12"/>
      <c r="M250" s="29" t="s">
        <v>5</v>
      </c>
      <c r="N250" s="29" t="s">
        <v>23</v>
      </c>
      <c r="O250" s="22"/>
      <c r="R250" s="36">
        <f t="shared" ref="R250:BE250" ca="1" si="129">+R188/R219</f>
        <v>0</v>
      </c>
      <c r="S250" s="42">
        <f t="shared" ca="1" si="129"/>
        <v>0</v>
      </c>
      <c r="T250" s="42">
        <f t="shared" ca="1" si="129"/>
        <v>0</v>
      </c>
      <c r="U250" s="42">
        <f t="shared" ca="1" si="129"/>
        <v>0</v>
      </c>
      <c r="V250" s="42">
        <f t="shared" ca="1" si="129"/>
        <v>0</v>
      </c>
      <c r="W250" s="42">
        <f t="shared" ca="1" si="129"/>
        <v>0</v>
      </c>
      <c r="X250" s="42">
        <f t="shared" ca="1" si="129"/>
        <v>0</v>
      </c>
      <c r="Y250" s="42">
        <f t="shared" ca="1" si="129"/>
        <v>0</v>
      </c>
      <c r="Z250" s="42">
        <f t="shared" ca="1" si="129"/>
        <v>0</v>
      </c>
      <c r="AA250" s="42">
        <f t="shared" ca="1" si="129"/>
        <v>0</v>
      </c>
      <c r="AB250" s="42">
        <f t="shared" ca="1" si="129"/>
        <v>0</v>
      </c>
      <c r="AC250" s="42">
        <f t="shared" ca="1" si="129"/>
        <v>0</v>
      </c>
      <c r="AD250" s="42">
        <f t="shared" ca="1" si="129"/>
        <v>0</v>
      </c>
      <c r="AE250" s="42">
        <f t="shared" ca="1" si="129"/>
        <v>0</v>
      </c>
      <c r="AF250" s="42">
        <f t="shared" ca="1" si="129"/>
        <v>0</v>
      </c>
      <c r="AG250" s="42">
        <f t="shared" ca="1" si="129"/>
        <v>0</v>
      </c>
      <c r="AH250" s="42">
        <f t="shared" ca="1" si="129"/>
        <v>0</v>
      </c>
      <c r="AI250" s="42">
        <f t="shared" ca="1" si="129"/>
        <v>0</v>
      </c>
      <c r="AJ250" s="42">
        <f t="shared" ca="1" si="129"/>
        <v>0</v>
      </c>
      <c r="AK250" s="42">
        <f t="shared" ca="1" si="129"/>
        <v>0</v>
      </c>
      <c r="AL250" s="42">
        <f t="shared" ca="1" si="129"/>
        <v>0</v>
      </c>
      <c r="AM250" s="42">
        <f t="shared" ca="1" si="129"/>
        <v>0</v>
      </c>
      <c r="AN250" s="42">
        <f t="shared" ca="1" si="129"/>
        <v>0</v>
      </c>
      <c r="AO250" s="42">
        <f t="shared" ca="1" si="129"/>
        <v>0</v>
      </c>
      <c r="AP250" s="42" t="e">
        <f t="shared" ca="1" si="129"/>
        <v>#REF!</v>
      </c>
      <c r="AQ250" s="42">
        <f t="shared" ca="1" si="129"/>
        <v>0</v>
      </c>
      <c r="AR250" s="42">
        <f t="shared" ca="1" si="129"/>
        <v>0</v>
      </c>
      <c r="AS250" s="42">
        <f t="shared" ca="1" si="129"/>
        <v>0</v>
      </c>
      <c r="AT250" s="42">
        <f t="shared" ca="1" si="129"/>
        <v>0</v>
      </c>
      <c r="AU250" s="42">
        <f t="shared" ca="1" si="129"/>
        <v>0</v>
      </c>
      <c r="AV250" s="42">
        <f t="shared" ca="1" si="129"/>
        <v>0</v>
      </c>
      <c r="AW250" s="42">
        <f t="shared" ca="1" si="129"/>
        <v>0</v>
      </c>
      <c r="AX250" s="42">
        <f t="shared" ca="1" si="129"/>
        <v>0</v>
      </c>
      <c r="AY250" s="42">
        <f t="shared" ca="1" si="129"/>
        <v>0</v>
      </c>
      <c r="AZ250" s="42">
        <f t="shared" ca="1" si="129"/>
        <v>0</v>
      </c>
      <c r="BA250" s="42">
        <f t="shared" ca="1" si="129"/>
        <v>0</v>
      </c>
      <c r="BB250" s="42">
        <f t="shared" ca="1" si="129"/>
        <v>0</v>
      </c>
      <c r="BC250" s="42">
        <f t="shared" ca="1" si="129"/>
        <v>0</v>
      </c>
      <c r="BD250" s="42">
        <f t="shared" ca="1" si="129"/>
        <v>0</v>
      </c>
      <c r="BE250" s="42">
        <f t="shared" ca="1" si="129"/>
        <v>0</v>
      </c>
    </row>
    <row r="251" spans="2:57" s="10" customFormat="1" ht="14.25" hidden="1" customHeight="1" outlineLevel="1" x14ac:dyDescent="0.25">
      <c r="C251" s="49" t="s">
        <v>408</v>
      </c>
      <c r="F251" s="12"/>
      <c r="G251" s="12"/>
      <c r="H251" s="12"/>
      <c r="I251" s="12"/>
      <c r="J251" s="12"/>
      <c r="K251" s="12"/>
      <c r="L251" s="12"/>
      <c r="M251" s="20" t="s">
        <v>5</v>
      </c>
      <c r="N251" s="20" t="s">
        <v>23</v>
      </c>
      <c r="O251" s="22" t="e">
        <f ca="1">+SUM(OFFSET(R252,,,,EconLT))</f>
        <v>#REF!</v>
      </c>
    </row>
    <row r="252" spans="2:57" s="43" customFormat="1" ht="12.75" hidden="1" customHeight="1" outlineLevel="1" x14ac:dyDescent="0.25">
      <c r="D252" s="43" t="s">
        <v>91</v>
      </c>
      <c r="L252" s="29"/>
      <c r="M252" s="29" t="s">
        <v>5</v>
      </c>
      <c r="N252" s="29" t="s">
        <v>23</v>
      </c>
      <c r="R252" s="36">
        <f t="shared" ref="R252:BE252" ca="1" si="130">+R184/R219</f>
        <v>0</v>
      </c>
      <c r="S252" s="36">
        <f t="shared" ca="1" si="130"/>
        <v>0</v>
      </c>
      <c r="T252" s="36">
        <f t="shared" ca="1" si="130"/>
        <v>0</v>
      </c>
      <c r="U252" s="36">
        <f t="shared" ca="1" si="130"/>
        <v>0</v>
      </c>
      <c r="V252" s="36">
        <f t="shared" ca="1" si="130"/>
        <v>0</v>
      </c>
      <c r="W252" s="36">
        <f t="shared" ca="1" si="130"/>
        <v>0</v>
      </c>
      <c r="X252" s="36">
        <f t="shared" ca="1" si="130"/>
        <v>0</v>
      </c>
      <c r="Y252" s="36">
        <f t="shared" ca="1" si="130"/>
        <v>0</v>
      </c>
      <c r="Z252" s="36">
        <f t="shared" ca="1" si="130"/>
        <v>0</v>
      </c>
      <c r="AA252" s="36">
        <f t="shared" ca="1" si="130"/>
        <v>0</v>
      </c>
      <c r="AB252" s="36">
        <f t="shared" ca="1" si="130"/>
        <v>0</v>
      </c>
      <c r="AC252" s="36">
        <f t="shared" ca="1" si="130"/>
        <v>0</v>
      </c>
      <c r="AD252" s="36">
        <f t="shared" ca="1" si="130"/>
        <v>0</v>
      </c>
      <c r="AE252" s="36">
        <f t="shared" ca="1" si="130"/>
        <v>0</v>
      </c>
      <c r="AF252" s="36">
        <f t="shared" ca="1" si="130"/>
        <v>0</v>
      </c>
      <c r="AG252" s="36">
        <f t="shared" ca="1" si="130"/>
        <v>0</v>
      </c>
      <c r="AH252" s="36">
        <f t="shared" ca="1" si="130"/>
        <v>0</v>
      </c>
      <c r="AI252" s="36">
        <f t="shared" ca="1" si="130"/>
        <v>0</v>
      </c>
      <c r="AJ252" s="36">
        <f t="shared" ca="1" si="130"/>
        <v>0</v>
      </c>
      <c r="AK252" s="36">
        <f t="shared" ca="1" si="130"/>
        <v>0</v>
      </c>
      <c r="AL252" s="36">
        <f t="shared" ca="1" si="130"/>
        <v>0</v>
      </c>
      <c r="AM252" s="36">
        <f t="shared" ca="1" si="130"/>
        <v>0</v>
      </c>
      <c r="AN252" s="36">
        <f t="shared" ca="1" si="130"/>
        <v>0</v>
      </c>
      <c r="AO252" s="36">
        <f t="shared" ca="1" si="130"/>
        <v>0</v>
      </c>
      <c r="AP252" s="36" t="e">
        <f t="shared" ca="1" si="130"/>
        <v>#REF!</v>
      </c>
      <c r="AQ252" s="36">
        <f t="shared" ca="1" si="130"/>
        <v>0</v>
      </c>
      <c r="AR252" s="36">
        <f t="shared" ca="1" si="130"/>
        <v>0</v>
      </c>
      <c r="AS252" s="36">
        <f t="shared" ca="1" si="130"/>
        <v>0</v>
      </c>
      <c r="AT252" s="36">
        <f t="shared" ca="1" si="130"/>
        <v>0</v>
      </c>
      <c r="AU252" s="36">
        <f t="shared" ca="1" si="130"/>
        <v>0</v>
      </c>
      <c r="AV252" s="36">
        <f t="shared" ca="1" si="130"/>
        <v>0</v>
      </c>
      <c r="AW252" s="36">
        <f t="shared" ca="1" si="130"/>
        <v>0</v>
      </c>
      <c r="AX252" s="36">
        <f t="shared" ca="1" si="130"/>
        <v>0</v>
      </c>
      <c r="AY252" s="36">
        <f t="shared" ca="1" si="130"/>
        <v>0</v>
      </c>
      <c r="AZ252" s="36">
        <f t="shared" ca="1" si="130"/>
        <v>0</v>
      </c>
      <c r="BA252" s="36">
        <f t="shared" ca="1" si="130"/>
        <v>0</v>
      </c>
      <c r="BB252" s="36">
        <f t="shared" ca="1" si="130"/>
        <v>0</v>
      </c>
      <c r="BC252" s="36">
        <f t="shared" ca="1" si="130"/>
        <v>0</v>
      </c>
      <c r="BD252" s="36">
        <f t="shared" ca="1" si="130"/>
        <v>0</v>
      </c>
      <c r="BE252" s="36">
        <f t="shared" ca="1" si="130"/>
        <v>0</v>
      </c>
    </row>
    <row r="253" spans="2:57" s="10" customFormat="1" ht="14.25" hidden="1" customHeight="1" outlineLevel="1" thickBot="1" x14ac:dyDescent="0.3">
      <c r="F253" s="12"/>
      <c r="G253" s="12"/>
      <c r="H253" s="12"/>
      <c r="I253" s="12"/>
      <c r="J253" s="12"/>
      <c r="K253" s="12"/>
      <c r="L253" s="12"/>
      <c r="M253" s="20"/>
      <c r="N253" s="20"/>
      <c r="O253" s="22"/>
    </row>
    <row r="254" spans="2:57" s="79" customFormat="1" ht="14.25" hidden="1" customHeight="1" outlineLevel="1" thickTop="1" thickBot="1" x14ac:dyDescent="0.3">
      <c r="B254" s="24" t="s">
        <v>97</v>
      </c>
      <c r="L254" s="80"/>
      <c r="M254" s="25" t="s">
        <v>5</v>
      </c>
      <c r="N254" s="25" t="s">
        <v>117</v>
      </c>
      <c r="O254" s="269" t="e">
        <f ca="1">100*O255</f>
        <v>#N/A</v>
      </c>
    </row>
    <row r="255" spans="2:57" s="7" customFormat="1" ht="14.25" hidden="1" customHeight="1" outlineLevel="1" thickTop="1" x14ac:dyDescent="0.25">
      <c r="B255" s="7" t="s">
        <v>97</v>
      </c>
      <c r="L255" s="6"/>
      <c r="M255" s="8" t="s">
        <v>5</v>
      </c>
      <c r="N255" s="8" t="s">
        <v>44</v>
      </c>
      <c r="O255" s="98" t="e">
        <f ca="1">+SUM($O$258:$O$262)/$O$256</f>
        <v>#N/A</v>
      </c>
    </row>
    <row r="256" spans="2:57" hidden="1" outlineLevel="1" x14ac:dyDescent="0.2">
      <c r="C256" s="49" t="s">
        <v>21</v>
      </c>
      <c r="D256" s="7"/>
      <c r="E256" s="7"/>
      <c r="F256" s="7"/>
      <c r="G256" s="7"/>
      <c r="H256" s="7"/>
      <c r="I256" s="7"/>
      <c r="J256" s="7"/>
      <c r="K256" s="7"/>
      <c r="L256" s="10"/>
      <c r="M256" s="20" t="s">
        <v>5</v>
      </c>
      <c r="N256" s="20" t="s">
        <v>26</v>
      </c>
      <c r="O256" s="22">
        <f ca="1">+SUM(OFFSET(R258,,,,EconLT))</f>
        <v>0</v>
      </c>
    </row>
    <row r="257" spans="2:57" s="10" customFormat="1" ht="14.25" hidden="1" customHeight="1" outlineLevel="1" x14ac:dyDescent="0.25">
      <c r="B257" s="7"/>
      <c r="C257" s="49"/>
      <c r="D257" s="7" t="s">
        <v>12</v>
      </c>
      <c r="E257" s="7"/>
      <c r="F257" s="7"/>
      <c r="G257" s="7"/>
      <c r="H257" s="7"/>
      <c r="I257" s="7"/>
      <c r="J257" s="7"/>
      <c r="K257" s="7"/>
      <c r="M257" s="8" t="s">
        <v>5</v>
      </c>
      <c r="N257" s="8" t="s">
        <v>13</v>
      </c>
      <c r="O257" s="35" t="e">
        <f ca="1">+IF(O256=O230,"OK","ERROR")</f>
        <v>#N/A</v>
      </c>
      <c r="P257" s="93"/>
    </row>
    <row r="258" spans="2:57" s="43" customFormat="1" ht="12.75" hidden="1" customHeight="1" outlineLevel="1" x14ac:dyDescent="0.25">
      <c r="D258" s="43" t="s">
        <v>87</v>
      </c>
      <c r="L258" s="29"/>
      <c r="M258" s="29" t="s">
        <v>5</v>
      </c>
      <c r="N258" s="29" t="s">
        <v>58</v>
      </c>
      <c r="R258" s="36">
        <f t="shared" ref="R258:BE258" si="131">+R200/R219</f>
        <v>0</v>
      </c>
      <c r="S258" s="36">
        <f t="shared" si="131"/>
        <v>0</v>
      </c>
      <c r="T258" s="36">
        <f t="shared" si="131"/>
        <v>0</v>
      </c>
      <c r="U258" s="36">
        <f t="shared" si="131"/>
        <v>0</v>
      </c>
      <c r="V258" s="36">
        <f t="shared" si="131"/>
        <v>0</v>
      </c>
      <c r="W258" s="36">
        <f t="shared" si="131"/>
        <v>0</v>
      </c>
      <c r="X258" s="36">
        <f t="shared" si="131"/>
        <v>0</v>
      </c>
      <c r="Y258" s="36">
        <f t="shared" si="131"/>
        <v>0</v>
      </c>
      <c r="Z258" s="36">
        <f t="shared" si="131"/>
        <v>0</v>
      </c>
      <c r="AA258" s="36">
        <f t="shared" si="131"/>
        <v>0</v>
      </c>
      <c r="AB258" s="36">
        <f t="shared" si="131"/>
        <v>0</v>
      </c>
      <c r="AC258" s="36">
        <f t="shared" si="131"/>
        <v>0</v>
      </c>
      <c r="AD258" s="36">
        <f t="shared" si="131"/>
        <v>0</v>
      </c>
      <c r="AE258" s="36">
        <f t="shared" si="131"/>
        <v>0</v>
      </c>
      <c r="AF258" s="36">
        <f t="shared" si="131"/>
        <v>0</v>
      </c>
      <c r="AG258" s="36">
        <f t="shared" si="131"/>
        <v>0</v>
      </c>
      <c r="AH258" s="36">
        <f t="shared" si="131"/>
        <v>0</v>
      </c>
      <c r="AI258" s="36">
        <f t="shared" si="131"/>
        <v>0</v>
      </c>
      <c r="AJ258" s="36">
        <f t="shared" si="131"/>
        <v>0</v>
      </c>
      <c r="AK258" s="36">
        <f t="shared" si="131"/>
        <v>0</v>
      </c>
      <c r="AL258" s="36">
        <f t="shared" si="131"/>
        <v>0</v>
      </c>
      <c r="AM258" s="36">
        <f t="shared" si="131"/>
        <v>0</v>
      </c>
      <c r="AN258" s="36">
        <f t="shared" si="131"/>
        <v>0</v>
      </c>
      <c r="AO258" s="36">
        <f t="shared" si="131"/>
        <v>0</v>
      </c>
      <c r="AP258" s="36">
        <f t="shared" si="131"/>
        <v>0</v>
      </c>
      <c r="AQ258" s="36">
        <f t="shared" si="131"/>
        <v>0</v>
      </c>
      <c r="AR258" s="36">
        <f t="shared" si="131"/>
        <v>0</v>
      </c>
      <c r="AS258" s="36">
        <f t="shared" si="131"/>
        <v>0</v>
      </c>
      <c r="AT258" s="36">
        <f t="shared" si="131"/>
        <v>0</v>
      </c>
      <c r="AU258" s="36">
        <f t="shared" si="131"/>
        <v>0</v>
      </c>
      <c r="AV258" s="36">
        <f t="shared" si="131"/>
        <v>0</v>
      </c>
      <c r="AW258" s="36">
        <f t="shared" si="131"/>
        <v>0</v>
      </c>
      <c r="AX258" s="36">
        <f t="shared" si="131"/>
        <v>0</v>
      </c>
      <c r="AY258" s="36">
        <f t="shared" si="131"/>
        <v>0</v>
      </c>
      <c r="AZ258" s="36">
        <f t="shared" si="131"/>
        <v>0</v>
      </c>
      <c r="BA258" s="36">
        <f t="shared" si="131"/>
        <v>0</v>
      </c>
      <c r="BB258" s="36">
        <f t="shared" si="131"/>
        <v>0</v>
      </c>
      <c r="BC258" s="36">
        <f t="shared" si="131"/>
        <v>0</v>
      </c>
      <c r="BD258" s="36">
        <f t="shared" si="131"/>
        <v>0</v>
      </c>
      <c r="BE258" s="36">
        <f t="shared" si="131"/>
        <v>0</v>
      </c>
    </row>
    <row r="259" spans="2:57" hidden="1" outlineLevel="1" x14ac:dyDescent="0.2">
      <c r="C259" s="49" t="s">
        <v>84</v>
      </c>
      <c r="D259" s="7"/>
      <c r="E259" s="7"/>
      <c r="F259" s="13"/>
      <c r="G259" s="13"/>
      <c r="H259" s="13"/>
      <c r="I259" s="13"/>
      <c r="J259" s="13"/>
      <c r="K259" s="13"/>
      <c r="L259" s="12"/>
      <c r="M259" s="20" t="s">
        <v>5</v>
      </c>
      <c r="N259" s="20" t="s">
        <v>23</v>
      </c>
      <c r="O259" s="22" t="e">
        <f ca="1">+SUM(OFFSET(R261,,,,EconLT))</f>
        <v>#N/A</v>
      </c>
    </row>
    <row r="260" spans="2:57" s="10" customFormat="1" ht="14.25" hidden="1" customHeight="1" outlineLevel="1" x14ac:dyDescent="0.25">
      <c r="B260" s="7"/>
      <c r="C260" s="49"/>
      <c r="D260" s="7" t="s">
        <v>12</v>
      </c>
      <c r="E260" s="7"/>
      <c r="F260" s="7"/>
      <c r="G260" s="7"/>
      <c r="H260" s="7"/>
      <c r="I260" s="7"/>
      <c r="J260" s="7"/>
      <c r="K260" s="7"/>
      <c r="M260" s="8" t="s">
        <v>5</v>
      </c>
      <c r="N260" s="8" t="s">
        <v>13</v>
      </c>
      <c r="O260" s="35" t="e">
        <f ca="1">+IF(ROUND(O259-NPV(DRate,OFFSET(R202,,,,EconLT)),0)=0,"OK","ERROR")</f>
        <v>#N/A</v>
      </c>
      <c r="P260" s="93"/>
    </row>
    <row r="261" spans="2:57" s="43" customFormat="1" ht="12.75" hidden="1" customHeight="1" outlineLevel="1" x14ac:dyDescent="0.25">
      <c r="D261" s="43" t="s">
        <v>89</v>
      </c>
      <c r="L261" s="29"/>
      <c r="M261" s="29" t="s">
        <v>5</v>
      </c>
      <c r="N261" s="29" t="s">
        <v>57</v>
      </c>
      <c r="R261" s="36">
        <f t="shared" ref="R261:BE261" si="132">+R202/R219</f>
        <v>0</v>
      </c>
      <c r="S261" s="36" t="e">
        <f t="shared" si="132"/>
        <v>#N/A</v>
      </c>
      <c r="T261" s="36" t="e">
        <f t="shared" si="132"/>
        <v>#N/A</v>
      </c>
      <c r="U261" s="36" t="e">
        <f t="shared" si="132"/>
        <v>#N/A</v>
      </c>
      <c r="V261" s="36" t="e">
        <f t="shared" si="132"/>
        <v>#N/A</v>
      </c>
      <c r="W261" s="36" t="e">
        <f t="shared" si="132"/>
        <v>#N/A</v>
      </c>
      <c r="X261" s="36" t="e">
        <f t="shared" si="132"/>
        <v>#N/A</v>
      </c>
      <c r="Y261" s="36" t="e">
        <f t="shared" si="132"/>
        <v>#N/A</v>
      </c>
      <c r="Z261" s="36" t="e">
        <f t="shared" si="132"/>
        <v>#N/A</v>
      </c>
      <c r="AA261" s="36" t="e">
        <f t="shared" si="132"/>
        <v>#N/A</v>
      </c>
      <c r="AB261" s="36" t="e">
        <f t="shared" si="132"/>
        <v>#N/A</v>
      </c>
      <c r="AC261" s="36" t="e">
        <f t="shared" si="132"/>
        <v>#N/A</v>
      </c>
      <c r="AD261" s="36" t="e">
        <f t="shared" si="132"/>
        <v>#N/A</v>
      </c>
      <c r="AE261" s="36" t="e">
        <f t="shared" si="132"/>
        <v>#N/A</v>
      </c>
      <c r="AF261" s="36" t="e">
        <f t="shared" si="132"/>
        <v>#N/A</v>
      </c>
      <c r="AG261" s="36" t="e">
        <f t="shared" si="132"/>
        <v>#N/A</v>
      </c>
      <c r="AH261" s="36" t="e">
        <f t="shared" si="132"/>
        <v>#N/A</v>
      </c>
      <c r="AI261" s="36" t="e">
        <f t="shared" si="132"/>
        <v>#N/A</v>
      </c>
      <c r="AJ261" s="36" t="e">
        <f t="shared" si="132"/>
        <v>#N/A</v>
      </c>
      <c r="AK261" s="36" t="e">
        <f t="shared" si="132"/>
        <v>#N/A</v>
      </c>
      <c r="AL261" s="36" t="e">
        <f t="shared" si="132"/>
        <v>#N/A</v>
      </c>
      <c r="AM261" s="36" t="e">
        <f t="shared" si="132"/>
        <v>#N/A</v>
      </c>
      <c r="AN261" s="36" t="e">
        <f t="shared" si="132"/>
        <v>#N/A</v>
      </c>
      <c r="AO261" s="36" t="e">
        <f t="shared" si="132"/>
        <v>#N/A</v>
      </c>
      <c r="AP261" s="36" t="e">
        <f t="shared" si="132"/>
        <v>#N/A</v>
      </c>
      <c r="AQ261" s="36" t="e">
        <f t="shared" si="132"/>
        <v>#N/A</v>
      </c>
      <c r="AR261" s="36" t="e">
        <f t="shared" si="132"/>
        <v>#N/A</v>
      </c>
      <c r="AS261" s="36" t="e">
        <f t="shared" si="132"/>
        <v>#N/A</v>
      </c>
      <c r="AT261" s="36" t="e">
        <f t="shared" si="132"/>
        <v>#N/A</v>
      </c>
      <c r="AU261" s="36" t="e">
        <f t="shared" si="132"/>
        <v>#N/A</v>
      </c>
      <c r="AV261" s="36" t="e">
        <f t="shared" si="132"/>
        <v>#N/A</v>
      </c>
      <c r="AW261" s="36" t="e">
        <f t="shared" si="132"/>
        <v>#N/A</v>
      </c>
      <c r="AX261" s="36" t="e">
        <f t="shared" si="132"/>
        <v>#N/A</v>
      </c>
      <c r="AY261" s="36" t="e">
        <f t="shared" si="132"/>
        <v>#N/A</v>
      </c>
      <c r="AZ261" s="36" t="e">
        <f t="shared" si="132"/>
        <v>#N/A</v>
      </c>
      <c r="BA261" s="36" t="e">
        <f t="shared" si="132"/>
        <v>#N/A</v>
      </c>
      <c r="BB261" s="36" t="e">
        <f t="shared" si="132"/>
        <v>#N/A</v>
      </c>
      <c r="BC261" s="36" t="e">
        <f t="shared" si="132"/>
        <v>#N/A</v>
      </c>
      <c r="BD261" s="36" t="e">
        <f t="shared" si="132"/>
        <v>#N/A</v>
      </c>
      <c r="BE261" s="36" t="e">
        <f t="shared" si="132"/>
        <v>#N/A</v>
      </c>
    </row>
    <row r="262" spans="2:57" hidden="1" outlineLevel="1" x14ac:dyDescent="0.2">
      <c r="C262" s="49" t="s">
        <v>113</v>
      </c>
      <c r="D262" s="7"/>
      <c r="E262" s="7"/>
      <c r="F262" s="13"/>
      <c r="G262" s="13"/>
      <c r="H262" s="13"/>
      <c r="I262" s="13"/>
      <c r="J262" s="13"/>
      <c r="K262" s="13"/>
      <c r="L262" s="12"/>
      <c r="M262" s="20" t="s">
        <v>5</v>
      </c>
      <c r="N262" s="20" t="s">
        <v>23</v>
      </c>
      <c r="O262" s="22" t="e">
        <f ca="1">+SUM(OFFSET(R264,,,,EconLT))</f>
        <v>#N/A</v>
      </c>
    </row>
    <row r="263" spans="2:57" s="10" customFormat="1" ht="14.25" hidden="1" customHeight="1" outlineLevel="1" x14ac:dyDescent="0.25">
      <c r="B263" s="7"/>
      <c r="C263" s="49"/>
      <c r="D263" s="7" t="s">
        <v>12</v>
      </c>
      <c r="E263" s="7"/>
      <c r="F263" s="7"/>
      <c r="G263" s="7"/>
      <c r="H263" s="7"/>
      <c r="I263" s="7"/>
      <c r="J263" s="7"/>
      <c r="K263" s="7"/>
      <c r="M263" s="8" t="s">
        <v>5</v>
      </c>
      <c r="N263" s="8" t="s">
        <v>13</v>
      </c>
      <c r="O263" s="35" t="e">
        <f ca="1">+IF(ROUND(O262-NPV(DRate,OFFSET(R212,,,,EconLT)),0)=0,"OK","ERROR")</f>
        <v>#N/A</v>
      </c>
      <c r="P263" s="93"/>
    </row>
    <row r="264" spans="2:57" s="43" customFormat="1" ht="12.75" hidden="1" customHeight="1" outlineLevel="1" x14ac:dyDescent="0.25">
      <c r="D264" s="43" t="s">
        <v>116</v>
      </c>
      <c r="L264" s="29"/>
      <c r="M264" s="29" t="s">
        <v>5</v>
      </c>
      <c r="N264" s="29" t="s">
        <v>57</v>
      </c>
      <c r="R264" s="36">
        <f>+R212/R219</f>
        <v>0</v>
      </c>
      <c r="S264" s="36" t="e">
        <f t="shared" ref="S264:BE264" si="133">+S212/S219</f>
        <v>#N/A</v>
      </c>
      <c r="T264" s="36" t="e">
        <f t="shared" si="133"/>
        <v>#N/A</v>
      </c>
      <c r="U264" s="36" t="e">
        <f t="shared" si="133"/>
        <v>#N/A</v>
      </c>
      <c r="V264" s="36" t="e">
        <f t="shared" si="133"/>
        <v>#N/A</v>
      </c>
      <c r="W264" s="36" t="e">
        <f t="shared" si="133"/>
        <v>#N/A</v>
      </c>
      <c r="X264" s="36" t="e">
        <f t="shared" si="133"/>
        <v>#N/A</v>
      </c>
      <c r="Y264" s="36" t="e">
        <f t="shared" si="133"/>
        <v>#N/A</v>
      </c>
      <c r="Z264" s="36" t="e">
        <f t="shared" si="133"/>
        <v>#N/A</v>
      </c>
      <c r="AA264" s="36" t="e">
        <f t="shared" si="133"/>
        <v>#N/A</v>
      </c>
      <c r="AB264" s="36" t="e">
        <f t="shared" si="133"/>
        <v>#N/A</v>
      </c>
      <c r="AC264" s="36" t="e">
        <f t="shared" si="133"/>
        <v>#N/A</v>
      </c>
      <c r="AD264" s="36" t="e">
        <f t="shared" si="133"/>
        <v>#N/A</v>
      </c>
      <c r="AE264" s="36" t="e">
        <f t="shared" si="133"/>
        <v>#N/A</v>
      </c>
      <c r="AF264" s="36" t="e">
        <f t="shared" si="133"/>
        <v>#N/A</v>
      </c>
      <c r="AG264" s="36" t="e">
        <f t="shared" si="133"/>
        <v>#N/A</v>
      </c>
      <c r="AH264" s="36" t="e">
        <f t="shared" si="133"/>
        <v>#N/A</v>
      </c>
      <c r="AI264" s="36" t="e">
        <f t="shared" si="133"/>
        <v>#N/A</v>
      </c>
      <c r="AJ264" s="36" t="e">
        <f t="shared" si="133"/>
        <v>#N/A</v>
      </c>
      <c r="AK264" s="36" t="e">
        <f t="shared" si="133"/>
        <v>#N/A</v>
      </c>
      <c r="AL264" s="36" t="e">
        <f t="shared" si="133"/>
        <v>#N/A</v>
      </c>
      <c r="AM264" s="36" t="e">
        <f t="shared" si="133"/>
        <v>#N/A</v>
      </c>
      <c r="AN264" s="36" t="e">
        <f t="shared" si="133"/>
        <v>#N/A</v>
      </c>
      <c r="AO264" s="36" t="e">
        <f t="shared" si="133"/>
        <v>#N/A</v>
      </c>
      <c r="AP264" s="36" t="e">
        <f t="shared" si="133"/>
        <v>#N/A</v>
      </c>
      <c r="AQ264" s="36" t="e">
        <f t="shared" si="133"/>
        <v>#N/A</v>
      </c>
      <c r="AR264" s="36" t="e">
        <f t="shared" si="133"/>
        <v>#N/A</v>
      </c>
      <c r="AS264" s="36" t="e">
        <f t="shared" si="133"/>
        <v>#N/A</v>
      </c>
      <c r="AT264" s="36" t="e">
        <f t="shared" si="133"/>
        <v>#N/A</v>
      </c>
      <c r="AU264" s="36" t="e">
        <f t="shared" si="133"/>
        <v>#N/A</v>
      </c>
      <c r="AV264" s="36" t="e">
        <f t="shared" si="133"/>
        <v>#N/A</v>
      </c>
      <c r="AW264" s="36" t="e">
        <f t="shared" si="133"/>
        <v>#N/A</v>
      </c>
      <c r="AX264" s="36" t="e">
        <f t="shared" si="133"/>
        <v>#N/A</v>
      </c>
      <c r="AY264" s="36" t="e">
        <f t="shared" si="133"/>
        <v>#N/A</v>
      </c>
      <c r="AZ264" s="36" t="e">
        <f t="shared" si="133"/>
        <v>#N/A</v>
      </c>
      <c r="BA264" s="36" t="e">
        <f t="shared" si="133"/>
        <v>#N/A</v>
      </c>
      <c r="BB264" s="36" t="e">
        <f t="shared" si="133"/>
        <v>#N/A</v>
      </c>
      <c r="BC264" s="36" t="e">
        <f t="shared" si="133"/>
        <v>#N/A</v>
      </c>
      <c r="BD264" s="36" t="e">
        <f t="shared" si="133"/>
        <v>#N/A</v>
      </c>
      <c r="BE264" s="36" t="e">
        <f t="shared" si="133"/>
        <v>#N/A</v>
      </c>
    </row>
    <row r="265" spans="2:57" hidden="1" outlineLevel="1" x14ac:dyDescent="0.2"/>
    <row r="266" spans="2:57" collapsed="1" x14ac:dyDescent="0.2"/>
    <row r="276" spans="1:57" ht="13.5" hidden="1" outlineLevel="1" thickBot="1" x14ac:dyDescent="0.25"/>
    <row r="277" spans="1:57" s="79" customFormat="1" ht="14.25" hidden="1" customHeight="1" outlineLevel="1" thickTop="1" thickBot="1" x14ac:dyDescent="0.3">
      <c r="B277" s="24" t="s">
        <v>273</v>
      </c>
      <c r="L277" s="80"/>
      <c r="M277" s="25" t="s">
        <v>5</v>
      </c>
      <c r="N277" s="25" t="s">
        <v>23</v>
      </c>
      <c r="O277" s="73" t="e">
        <f ca="1">+O281-O279</f>
        <v>#N/A</v>
      </c>
    </row>
    <row r="278" spans="1:57" s="79" customFormat="1" ht="14.25" hidden="1" customHeight="1" outlineLevel="1" thickTop="1" thickBot="1" x14ac:dyDescent="0.3">
      <c r="B278" s="24" t="s">
        <v>322</v>
      </c>
      <c r="L278" s="80"/>
      <c r="M278" s="25" t="s">
        <v>5</v>
      </c>
      <c r="N278" s="25" t="s">
        <v>23</v>
      </c>
      <c r="O278" s="73" t="e">
        <f ca="1">+O281-O280</f>
        <v>#N/A</v>
      </c>
    </row>
    <row r="279" spans="1:57" ht="13.5" hidden="1" outlineLevel="1" thickTop="1" x14ac:dyDescent="0.2">
      <c r="C279" s="10" t="s">
        <v>270</v>
      </c>
      <c r="F279" s="42"/>
      <c r="G279" s="42"/>
      <c r="H279" s="42"/>
      <c r="I279" s="42"/>
      <c r="J279" s="42"/>
      <c r="K279" s="42"/>
      <c r="L279" s="42"/>
      <c r="M279" s="42" t="s">
        <v>5</v>
      </c>
      <c r="N279" s="42" t="s">
        <v>23</v>
      </c>
      <c r="O279" s="77" t="e">
        <f ca="1">+O235+O238+O244</f>
        <v>#N/A</v>
      </c>
    </row>
    <row r="280" spans="1:57" hidden="1" outlineLevel="1" x14ac:dyDescent="0.2">
      <c r="C280" s="10" t="s">
        <v>323</v>
      </c>
      <c r="F280" s="42"/>
      <c r="G280" s="42"/>
      <c r="H280" s="42"/>
      <c r="I280" s="42"/>
      <c r="J280" s="42"/>
      <c r="K280" s="42"/>
      <c r="L280" s="42"/>
      <c r="M280" s="42" t="s">
        <v>5</v>
      </c>
      <c r="N280" s="42" t="s">
        <v>23</v>
      </c>
      <c r="O280" s="77" t="e">
        <f ca="1">+O235+O238+O244+O249</f>
        <v>#N/A</v>
      </c>
    </row>
    <row r="281" spans="1:57" hidden="1" outlineLevel="1" x14ac:dyDescent="0.2">
      <c r="C281" s="10" t="s">
        <v>98</v>
      </c>
      <c r="F281" s="42"/>
      <c r="G281" s="42"/>
      <c r="H281" s="42"/>
      <c r="I281" s="42"/>
      <c r="J281" s="42"/>
      <c r="K281" s="42"/>
      <c r="L281" s="42"/>
      <c r="M281" s="42" t="s">
        <v>5</v>
      </c>
      <c r="N281" s="42" t="s">
        <v>23</v>
      </c>
      <c r="O281" s="77" t="e">
        <f ca="1">+O259+O262</f>
        <v>#N/A</v>
      </c>
      <c r="R281" s="81"/>
      <c r="S281" s="81"/>
      <c r="T281" s="81"/>
      <c r="U281" s="81"/>
    </row>
    <row r="282" spans="1:57" ht="13.5" hidden="1" outlineLevel="1" thickBot="1" x14ac:dyDescent="0.25"/>
    <row r="283" spans="1:57" s="79" customFormat="1" ht="14.25" hidden="1" customHeight="1" outlineLevel="1" thickTop="1" thickBot="1" x14ac:dyDescent="0.3">
      <c r="B283" s="24" t="s">
        <v>274</v>
      </c>
      <c r="L283" s="80"/>
      <c r="M283" s="25" t="s">
        <v>5</v>
      </c>
      <c r="N283" s="25" t="s">
        <v>8</v>
      </c>
      <c r="O283" s="85" t="e">
        <f ca="1">+IRR(OFFSET(Q285,,,,EconLT+1))</f>
        <v>#VALUE!</v>
      </c>
    </row>
    <row r="284" spans="1:57" s="79" customFormat="1" ht="14.25" hidden="1" customHeight="1" outlineLevel="1" thickTop="1" thickBot="1" x14ac:dyDescent="0.3">
      <c r="B284" s="24" t="s">
        <v>324</v>
      </c>
      <c r="L284" s="80"/>
      <c r="M284" s="25" t="s">
        <v>5</v>
      </c>
      <c r="N284" s="25" t="s">
        <v>8</v>
      </c>
      <c r="O284" s="85" t="e">
        <f ca="1">+IRR(OFFSET(Q286,,,,EconLT+1))</f>
        <v>#VALUE!</v>
      </c>
    </row>
    <row r="285" spans="1:57" s="42" customFormat="1" ht="13.5" hidden="1" outlineLevel="1" thickTop="1" x14ac:dyDescent="0.25">
      <c r="A285" s="101"/>
      <c r="B285" s="101"/>
      <c r="C285" s="101" t="s">
        <v>402</v>
      </c>
      <c r="D285" s="101"/>
      <c r="E285" s="101"/>
      <c r="F285" s="101"/>
      <c r="G285" s="101"/>
      <c r="H285" s="101"/>
      <c r="I285" s="101"/>
      <c r="J285" s="101"/>
      <c r="K285" s="101"/>
      <c r="L285" s="101"/>
      <c r="M285" s="42" t="s">
        <v>5</v>
      </c>
      <c r="N285" s="42" t="s">
        <v>57</v>
      </c>
      <c r="Q285" s="77">
        <f>-R127</f>
        <v>0</v>
      </c>
      <c r="R285" s="77">
        <f>+R212+R202-R171-R143</f>
        <v>0</v>
      </c>
      <c r="S285" s="77" t="e">
        <f t="shared" ref="S285:BE285" si="134">+S212+S202-S171-S127-S143</f>
        <v>#N/A</v>
      </c>
      <c r="T285" s="77" t="e">
        <f t="shared" si="134"/>
        <v>#N/A</v>
      </c>
      <c r="U285" s="77" t="e">
        <f t="shared" si="134"/>
        <v>#N/A</v>
      </c>
      <c r="V285" s="77" t="e">
        <f t="shared" si="134"/>
        <v>#N/A</v>
      </c>
      <c r="W285" s="77" t="e">
        <f t="shared" si="134"/>
        <v>#N/A</v>
      </c>
      <c r="X285" s="77" t="e">
        <f t="shared" si="134"/>
        <v>#N/A</v>
      </c>
      <c r="Y285" s="77" t="e">
        <f t="shared" si="134"/>
        <v>#N/A</v>
      </c>
      <c r="Z285" s="77" t="e">
        <f t="shared" si="134"/>
        <v>#N/A</v>
      </c>
      <c r="AA285" s="77" t="e">
        <f t="shared" si="134"/>
        <v>#N/A</v>
      </c>
      <c r="AB285" s="77" t="e">
        <f t="shared" si="134"/>
        <v>#N/A</v>
      </c>
      <c r="AC285" s="77" t="e">
        <f t="shared" si="134"/>
        <v>#N/A</v>
      </c>
      <c r="AD285" s="77" t="e">
        <f t="shared" si="134"/>
        <v>#N/A</v>
      </c>
      <c r="AE285" s="77" t="e">
        <f t="shared" si="134"/>
        <v>#N/A</v>
      </c>
      <c r="AF285" s="77" t="e">
        <f t="shared" si="134"/>
        <v>#N/A</v>
      </c>
      <c r="AG285" s="77" t="e">
        <f t="shared" si="134"/>
        <v>#N/A</v>
      </c>
      <c r="AH285" s="77" t="e">
        <f t="shared" si="134"/>
        <v>#N/A</v>
      </c>
      <c r="AI285" s="77" t="e">
        <f t="shared" si="134"/>
        <v>#N/A</v>
      </c>
      <c r="AJ285" s="77" t="e">
        <f t="shared" si="134"/>
        <v>#N/A</v>
      </c>
      <c r="AK285" s="77" t="e">
        <f t="shared" si="134"/>
        <v>#N/A</v>
      </c>
      <c r="AL285" s="77" t="e">
        <f t="shared" si="134"/>
        <v>#N/A</v>
      </c>
      <c r="AM285" s="77" t="e">
        <f t="shared" si="134"/>
        <v>#N/A</v>
      </c>
      <c r="AN285" s="77" t="e">
        <f t="shared" si="134"/>
        <v>#N/A</v>
      </c>
      <c r="AO285" s="77" t="e">
        <f t="shared" si="134"/>
        <v>#N/A</v>
      </c>
      <c r="AP285" s="77" t="e">
        <f t="shared" si="134"/>
        <v>#N/A</v>
      </c>
      <c r="AQ285" s="77" t="e">
        <f t="shared" si="134"/>
        <v>#N/A</v>
      </c>
      <c r="AR285" s="77" t="e">
        <f t="shared" si="134"/>
        <v>#N/A</v>
      </c>
      <c r="AS285" s="77" t="e">
        <f t="shared" si="134"/>
        <v>#N/A</v>
      </c>
      <c r="AT285" s="77" t="e">
        <f t="shared" si="134"/>
        <v>#N/A</v>
      </c>
      <c r="AU285" s="77" t="e">
        <f t="shared" si="134"/>
        <v>#N/A</v>
      </c>
      <c r="AV285" s="77" t="e">
        <f t="shared" si="134"/>
        <v>#N/A</v>
      </c>
      <c r="AW285" s="77" t="e">
        <f t="shared" si="134"/>
        <v>#N/A</v>
      </c>
      <c r="AX285" s="77" t="e">
        <f t="shared" si="134"/>
        <v>#N/A</v>
      </c>
      <c r="AY285" s="77" t="e">
        <f t="shared" si="134"/>
        <v>#N/A</v>
      </c>
      <c r="AZ285" s="77" t="e">
        <f t="shared" si="134"/>
        <v>#N/A</v>
      </c>
      <c r="BA285" s="77" t="e">
        <f t="shared" si="134"/>
        <v>#N/A</v>
      </c>
      <c r="BB285" s="77" t="e">
        <f t="shared" si="134"/>
        <v>#N/A</v>
      </c>
      <c r="BC285" s="77" t="e">
        <f t="shared" si="134"/>
        <v>#N/A</v>
      </c>
      <c r="BD285" s="77" t="e">
        <f t="shared" si="134"/>
        <v>#N/A</v>
      </c>
      <c r="BE285" s="77" t="e">
        <f t="shared" si="134"/>
        <v>#N/A</v>
      </c>
    </row>
    <row r="286" spans="1:57" s="42" customFormat="1" hidden="1" outlineLevel="1" x14ac:dyDescent="0.25">
      <c r="A286" s="101"/>
      <c r="B286" s="101"/>
      <c r="C286" s="101" t="s">
        <v>403</v>
      </c>
      <c r="D286" s="101"/>
      <c r="E286" s="101"/>
      <c r="F286" s="101"/>
      <c r="G286" s="101"/>
      <c r="H286" s="101"/>
      <c r="I286" s="101"/>
      <c r="J286" s="101"/>
      <c r="K286" s="101"/>
      <c r="L286" s="101"/>
      <c r="M286" s="42" t="s">
        <v>5</v>
      </c>
      <c r="N286" s="42" t="s">
        <v>57</v>
      </c>
      <c r="Q286" s="77">
        <f>-R127</f>
        <v>0</v>
      </c>
      <c r="R286" s="77">
        <f ca="1">+R212+R202-R184-R171-R143</f>
        <v>0</v>
      </c>
      <c r="S286" s="77" t="e">
        <f t="shared" ref="S286:BE286" ca="1" si="135">+S212+S202-S184-S171-S127-S143</f>
        <v>#N/A</v>
      </c>
      <c r="T286" s="77" t="e">
        <f t="shared" ca="1" si="135"/>
        <v>#N/A</v>
      </c>
      <c r="U286" s="77" t="e">
        <f t="shared" ca="1" si="135"/>
        <v>#N/A</v>
      </c>
      <c r="V286" s="77" t="e">
        <f t="shared" ca="1" si="135"/>
        <v>#N/A</v>
      </c>
      <c r="W286" s="77" t="e">
        <f t="shared" ca="1" si="135"/>
        <v>#N/A</v>
      </c>
      <c r="X286" s="77" t="e">
        <f t="shared" ca="1" si="135"/>
        <v>#N/A</v>
      </c>
      <c r="Y286" s="77" t="e">
        <f t="shared" ca="1" si="135"/>
        <v>#N/A</v>
      </c>
      <c r="Z286" s="77" t="e">
        <f t="shared" ca="1" si="135"/>
        <v>#N/A</v>
      </c>
      <c r="AA286" s="77" t="e">
        <f t="shared" ca="1" si="135"/>
        <v>#N/A</v>
      </c>
      <c r="AB286" s="77" t="e">
        <f t="shared" ca="1" si="135"/>
        <v>#N/A</v>
      </c>
      <c r="AC286" s="77" t="e">
        <f t="shared" ca="1" si="135"/>
        <v>#N/A</v>
      </c>
      <c r="AD286" s="77" t="e">
        <f t="shared" ca="1" si="135"/>
        <v>#N/A</v>
      </c>
      <c r="AE286" s="77" t="e">
        <f t="shared" ca="1" si="135"/>
        <v>#N/A</v>
      </c>
      <c r="AF286" s="77" t="e">
        <f t="shared" ca="1" si="135"/>
        <v>#N/A</v>
      </c>
      <c r="AG286" s="77" t="e">
        <f t="shared" ca="1" si="135"/>
        <v>#N/A</v>
      </c>
      <c r="AH286" s="77" t="e">
        <f t="shared" ca="1" si="135"/>
        <v>#N/A</v>
      </c>
      <c r="AI286" s="77" t="e">
        <f t="shared" ca="1" si="135"/>
        <v>#N/A</v>
      </c>
      <c r="AJ286" s="77" t="e">
        <f t="shared" ca="1" si="135"/>
        <v>#N/A</v>
      </c>
      <c r="AK286" s="77" t="e">
        <f t="shared" ca="1" si="135"/>
        <v>#N/A</v>
      </c>
      <c r="AL286" s="77" t="e">
        <f t="shared" ca="1" si="135"/>
        <v>#N/A</v>
      </c>
      <c r="AM286" s="77" t="e">
        <f t="shared" ca="1" si="135"/>
        <v>#N/A</v>
      </c>
      <c r="AN286" s="77" t="e">
        <f t="shared" ca="1" si="135"/>
        <v>#N/A</v>
      </c>
      <c r="AO286" s="77" t="e">
        <f t="shared" ca="1" si="135"/>
        <v>#N/A</v>
      </c>
      <c r="AP286" s="77" t="e">
        <f t="shared" ca="1" si="135"/>
        <v>#N/A</v>
      </c>
      <c r="AQ286" s="77" t="e">
        <f t="shared" ca="1" si="135"/>
        <v>#N/A</v>
      </c>
      <c r="AR286" s="77" t="e">
        <f t="shared" ca="1" si="135"/>
        <v>#N/A</v>
      </c>
      <c r="AS286" s="77" t="e">
        <f t="shared" ca="1" si="135"/>
        <v>#N/A</v>
      </c>
      <c r="AT286" s="77" t="e">
        <f t="shared" ca="1" si="135"/>
        <v>#N/A</v>
      </c>
      <c r="AU286" s="77" t="e">
        <f t="shared" ca="1" si="135"/>
        <v>#N/A</v>
      </c>
      <c r="AV286" s="77" t="e">
        <f t="shared" ca="1" si="135"/>
        <v>#N/A</v>
      </c>
      <c r="AW286" s="77" t="e">
        <f t="shared" ca="1" si="135"/>
        <v>#N/A</v>
      </c>
      <c r="AX286" s="77" t="e">
        <f t="shared" ca="1" si="135"/>
        <v>#N/A</v>
      </c>
      <c r="AY286" s="77" t="e">
        <f t="shared" ca="1" si="135"/>
        <v>#N/A</v>
      </c>
      <c r="AZ286" s="77" t="e">
        <f t="shared" ca="1" si="135"/>
        <v>#N/A</v>
      </c>
      <c r="BA286" s="77" t="e">
        <f t="shared" ca="1" si="135"/>
        <v>#N/A</v>
      </c>
      <c r="BB286" s="77" t="e">
        <f t="shared" ca="1" si="135"/>
        <v>#N/A</v>
      </c>
      <c r="BC286" s="77" t="e">
        <f t="shared" ca="1" si="135"/>
        <v>#N/A</v>
      </c>
      <c r="BD286" s="77" t="e">
        <f t="shared" ca="1" si="135"/>
        <v>#N/A</v>
      </c>
      <c r="BE286" s="77" t="e">
        <f t="shared" ca="1" si="135"/>
        <v>#N/A</v>
      </c>
    </row>
    <row r="287" spans="1:57" ht="13.5" hidden="1" outlineLevel="1" thickBot="1" x14ac:dyDescent="0.25"/>
    <row r="288" spans="1:57" s="79" customFormat="1" ht="14.25" hidden="1" customHeight="1" outlineLevel="1" thickTop="1" thickBot="1" x14ac:dyDescent="0.3">
      <c r="B288" s="24" t="s">
        <v>275</v>
      </c>
      <c r="L288" s="80"/>
      <c r="M288" s="25" t="s">
        <v>5</v>
      </c>
      <c r="N288" s="25" t="s">
        <v>132</v>
      </c>
      <c r="O288" s="104" t="e">
        <f ca="1">+SUM(OFFSET(R289,,,,EconLT))/1000</f>
        <v>#DIV/0!</v>
      </c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  <c r="AV288" s="73"/>
      <c r="AW288" s="73"/>
      <c r="AX288" s="73"/>
      <c r="AY288" s="73"/>
      <c r="AZ288" s="73"/>
      <c r="BA288" s="73"/>
      <c r="BB288" s="73"/>
      <c r="BC288" s="73"/>
      <c r="BD288" s="73"/>
      <c r="BE288" s="73"/>
    </row>
    <row r="289" spans="1:57" s="7" customFormat="1" ht="14.25" hidden="1" customHeight="1" outlineLevel="1" thickTop="1" x14ac:dyDescent="0.25">
      <c r="B289" s="13"/>
      <c r="C289" s="7" t="s">
        <v>275</v>
      </c>
      <c r="L289" s="6"/>
      <c r="M289" s="31" t="s">
        <v>5</v>
      </c>
      <c r="N289" s="31" t="s">
        <v>131</v>
      </c>
      <c r="O289" s="102"/>
      <c r="R289" s="35" t="e">
        <f>+R292-R290</f>
        <v>#DIV/0!</v>
      </c>
      <c r="S289" s="35" t="e">
        <f t="shared" ref="S289:BE289" si="136">+S292-S290</f>
        <v>#DIV/0!</v>
      </c>
      <c r="T289" s="35" t="e">
        <f t="shared" si="136"/>
        <v>#DIV/0!</v>
      </c>
      <c r="U289" s="35" t="e">
        <f t="shared" si="136"/>
        <v>#DIV/0!</v>
      </c>
      <c r="V289" s="35" t="e">
        <f t="shared" si="136"/>
        <v>#DIV/0!</v>
      </c>
      <c r="W289" s="35" t="e">
        <f t="shared" si="136"/>
        <v>#DIV/0!</v>
      </c>
      <c r="X289" s="35" t="e">
        <f t="shared" si="136"/>
        <v>#DIV/0!</v>
      </c>
      <c r="Y289" s="35" t="e">
        <f t="shared" si="136"/>
        <v>#DIV/0!</v>
      </c>
      <c r="Z289" s="35" t="e">
        <f t="shared" si="136"/>
        <v>#DIV/0!</v>
      </c>
      <c r="AA289" s="35" t="e">
        <f t="shared" si="136"/>
        <v>#DIV/0!</v>
      </c>
      <c r="AB289" s="35" t="e">
        <f t="shared" si="136"/>
        <v>#DIV/0!</v>
      </c>
      <c r="AC289" s="35" t="e">
        <f t="shared" si="136"/>
        <v>#DIV/0!</v>
      </c>
      <c r="AD289" s="35" t="e">
        <f t="shared" si="136"/>
        <v>#DIV/0!</v>
      </c>
      <c r="AE289" s="35" t="e">
        <f t="shared" si="136"/>
        <v>#DIV/0!</v>
      </c>
      <c r="AF289" s="35" t="e">
        <f t="shared" si="136"/>
        <v>#DIV/0!</v>
      </c>
      <c r="AG289" s="35" t="e">
        <f t="shared" si="136"/>
        <v>#DIV/0!</v>
      </c>
      <c r="AH289" s="35" t="e">
        <f t="shared" si="136"/>
        <v>#DIV/0!</v>
      </c>
      <c r="AI289" s="35" t="e">
        <f t="shared" si="136"/>
        <v>#DIV/0!</v>
      </c>
      <c r="AJ289" s="35" t="e">
        <f t="shared" si="136"/>
        <v>#DIV/0!</v>
      </c>
      <c r="AK289" s="35" t="e">
        <f t="shared" si="136"/>
        <v>#DIV/0!</v>
      </c>
      <c r="AL289" s="35" t="e">
        <f t="shared" si="136"/>
        <v>#DIV/0!</v>
      </c>
      <c r="AM289" s="35" t="e">
        <f t="shared" si="136"/>
        <v>#DIV/0!</v>
      </c>
      <c r="AN289" s="35" t="e">
        <f t="shared" si="136"/>
        <v>#DIV/0!</v>
      </c>
      <c r="AO289" s="35" t="e">
        <f t="shared" si="136"/>
        <v>#DIV/0!</v>
      </c>
      <c r="AP289" s="35" t="e">
        <f t="shared" si="136"/>
        <v>#DIV/0!</v>
      </c>
      <c r="AQ289" s="35" t="e">
        <f t="shared" si="136"/>
        <v>#DIV/0!</v>
      </c>
      <c r="AR289" s="35" t="e">
        <f t="shared" si="136"/>
        <v>#DIV/0!</v>
      </c>
      <c r="AS289" s="35" t="e">
        <f t="shared" si="136"/>
        <v>#DIV/0!</v>
      </c>
      <c r="AT289" s="35" t="e">
        <f t="shared" si="136"/>
        <v>#DIV/0!</v>
      </c>
      <c r="AU289" s="35" t="e">
        <f t="shared" si="136"/>
        <v>#DIV/0!</v>
      </c>
      <c r="AV289" s="35" t="e">
        <f t="shared" si="136"/>
        <v>#DIV/0!</v>
      </c>
      <c r="AW289" s="35" t="e">
        <f t="shared" si="136"/>
        <v>#DIV/0!</v>
      </c>
      <c r="AX289" s="35" t="e">
        <f t="shared" si="136"/>
        <v>#DIV/0!</v>
      </c>
      <c r="AY289" s="35" t="e">
        <f t="shared" si="136"/>
        <v>#DIV/0!</v>
      </c>
      <c r="AZ289" s="35" t="e">
        <f t="shared" si="136"/>
        <v>#DIV/0!</v>
      </c>
      <c r="BA289" s="35" t="e">
        <f t="shared" si="136"/>
        <v>#DIV/0!</v>
      </c>
      <c r="BB289" s="35" t="e">
        <f t="shared" si="136"/>
        <v>#DIV/0!</v>
      </c>
      <c r="BC289" s="35" t="e">
        <f t="shared" si="136"/>
        <v>#DIV/0!</v>
      </c>
      <c r="BD289" s="35" t="e">
        <f t="shared" si="136"/>
        <v>#DIV/0!</v>
      </c>
      <c r="BE289" s="35" t="e">
        <f t="shared" si="136"/>
        <v>#DIV/0!</v>
      </c>
    </row>
    <row r="290" spans="1:57" s="42" customFormat="1" hidden="1" outlineLevel="1" x14ac:dyDescent="0.2">
      <c r="A290" s="2"/>
      <c r="B290" s="10"/>
      <c r="C290" s="10" t="s">
        <v>125</v>
      </c>
      <c r="D290" s="10"/>
      <c r="E290" s="10"/>
      <c r="F290" s="10"/>
      <c r="G290" s="10"/>
      <c r="H290" s="10"/>
      <c r="I290" s="10"/>
      <c r="J290" s="10"/>
      <c r="K290" s="10"/>
      <c r="L290" s="10"/>
      <c r="M290" s="42" t="s">
        <v>5</v>
      </c>
      <c r="N290" s="42" t="s">
        <v>131</v>
      </c>
      <c r="R290" s="77" t="e">
        <f t="shared" ref="R290:BE290" si="137">+R156*ElecEF+R125/R210*VLOOKUP($O$195&amp;" GHG emission factor",$C$76:$O$98,13,0)</f>
        <v>#N/A</v>
      </c>
      <c r="S290" s="77" t="e">
        <f t="shared" si="137"/>
        <v>#N/A</v>
      </c>
      <c r="T290" s="77" t="e">
        <f t="shared" si="137"/>
        <v>#N/A</v>
      </c>
      <c r="U290" s="77" t="e">
        <f t="shared" si="137"/>
        <v>#N/A</v>
      </c>
      <c r="V290" s="77" t="e">
        <f t="shared" si="137"/>
        <v>#N/A</v>
      </c>
      <c r="W290" s="77" t="e">
        <f t="shared" si="137"/>
        <v>#N/A</v>
      </c>
      <c r="X290" s="77" t="e">
        <f t="shared" si="137"/>
        <v>#N/A</v>
      </c>
      <c r="Y290" s="77" t="e">
        <f t="shared" si="137"/>
        <v>#N/A</v>
      </c>
      <c r="Z290" s="77" t="e">
        <f t="shared" si="137"/>
        <v>#N/A</v>
      </c>
      <c r="AA290" s="77" t="e">
        <f t="shared" si="137"/>
        <v>#N/A</v>
      </c>
      <c r="AB290" s="77" t="e">
        <f t="shared" si="137"/>
        <v>#N/A</v>
      </c>
      <c r="AC290" s="77" t="e">
        <f t="shared" si="137"/>
        <v>#N/A</v>
      </c>
      <c r="AD290" s="77" t="e">
        <f t="shared" si="137"/>
        <v>#N/A</v>
      </c>
      <c r="AE290" s="77" t="e">
        <f t="shared" si="137"/>
        <v>#N/A</v>
      </c>
      <c r="AF290" s="77" t="e">
        <f t="shared" si="137"/>
        <v>#N/A</v>
      </c>
      <c r="AG290" s="77" t="e">
        <f t="shared" si="137"/>
        <v>#N/A</v>
      </c>
      <c r="AH290" s="77" t="e">
        <f t="shared" si="137"/>
        <v>#N/A</v>
      </c>
      <c r="AI290" s="77" t="e">
        <f t="shared" si="137"/>
        <v>#N/A</v>
      </c>
      <c r="AJ290" s="77" t="e">
        <f t="shared" si="137"/>
        <v>#N/A</v>
      </c>
      <c r="AK290" s="77" t="e">
        <f t="shared" si="137"/>
        <v>#N/A</v>
      </c>
      <c r="AL290" s="77" t="e">
        <f t="shared" si="137"/>
        <v>#N/A</v>
      </c>
      <c r="AM290" s="77" t="e">
        <f t="shared" si="137"/>
        <v>#N/A</v>
      </c>
      <c r="AN290" s="77" t="e">
        <f t="shared" si="137"/>
        <v>#N/A</v>
      </c>
      <c r="AO290" s="77" t="e">
        <f t="shared" si="137"/>
        <v>#N/A</v>
      </c>
      <c r="AP290" s="77" t="e">
        <f t="shared" si="137"/>
        <v>#N/A</v>
      </c>
      <c r="AQ290" s="77" t="e">
        <f t="shared" si="137"/>
        <v>#N/A</v>
      </c>
      <c r="AR290" s="77" t="e">
        <f t="shared" si="137"/>
        <v>#N/A</v>
      </c>
      <c r="AS290" s="77" t="e">
        <f t="shared" si="137"/>
        <v>#N/A</v>
      </c>
      <c r="AT290" s="77" t="e">
        <f t="shared" si="137"/>
        <v>#N/A</v>
      </c>
      <c r="AU290" s="77" t="e">
        <f t="shared" si="137"/>
        <v>#N/A</v>
      </c>
      <c r="AV290" s="77" t="e">
        <f t="shared" si="137"/>
        <v>#N/A</v>
      </c>
      <c r="AW290" s="77" t="e">
        <f t="shared" si="137"/>
        <v>#N/A</v>
      </c>
      <c r="AX290" s="77" t="e">
        <f t="shared" si="137"/>
        <v>#N/A</v>
      </c>
      <c r="AY290" s="77" t="e">
        <f t="shared" si="137"/>
        <v>#N/A</v>
      </c>
      <c r="AZ290" s="77" t="e">
        <f t="shared" si="137"/>
        <v>#N/A</v>
      </c>
      <c r="BA290" s="77" t="e">
        <f t="shared" si="137"/>
        <v>#N/A</v>
      </c>
      <c r="BB290" s="77" t="e">
        <f t="shared" si="137"/>
        <v>#N/A</v>
      </c>
      <c r="BC290" s="77" t="e">
        <f t="shared" si="137"/>
        <v>#N/A</v>
      </c>
      <c r="BD290" s="77" t="e">
        <f t="shared" si="137"/>
        <v>#N/A</v>
      </c>
      <c r="BE290" s="77" t="e">
        <f t="shared" si="137"/>
        <v>#N/A</v>
      </c>
    </row>
    <row r="291" spans="1:57" s="42" customFormat="1" hidden="1" outlineLevel="1" x14ac:dyDescent="0.2">
      <c r="A291" s="2"/>
      <c r="B291" s="10"/>
      <c r="C291" s="10" t="s">
        <v>127</v>
      </c>
      <c r="D291" s="10"/>
      <c r="E291" s="10"/>
      <c r="F291" s="10"/>
      <c r="G291" s="10"/>
      <c r="H291" s="10"/>
      <c r="I291" s="10"/>
      <c r="J291" s="10"/>
      <c r="K291" s="10"/>
      <c r="L291" s="10"/>
      <c r="M291" s="42" t="s">
        <v>36</v>
      </c>
      <c r="N291" s="42" t="s">
        <v>128</v>
      </c>
      <c r="O291" s="97">
        <v>0</v>
      </c>
    </row>
    <row r="292" spans="1:57" s="42" customFormat="1" hidden="1" outlineLevel="1" x14ac:dyDescent="0.2">
      <c r="A292" s="2"/>
      <c r="B292" s="10"/>
      <c r="C292" s="10" t="s">
        <v>126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42" t="s">
        <v>5</v>
      </c>
      <c r="N292" s="42" t="s">
        <v>131</v>
      </c>
      <c r="O292" s="100"/>
      <c r="R292" s="77" t="e">
        <f t="shared" ref="R292:BE292" si="138">+R200/R210*VLOOKUP($O$195&amp;" GHG emission factor",$C$76:$O$98,13,0)</f>
        <v>#DIV/0!</v>
      </c>
      <c r="S292" s="77" t="e">
        <f t="shared" si="138"/>
        <v>#DIV/0!</v>
      </c>
      <c r="T292" s="77" t="e">
        <f t="shared" si="138"/>
        <v>#DIV/0!</v>
      </c>
      <c r="U292" s="77" t="e">
        <f t="shared" si="138"/>
        <v>#DIV/0!</v>
      </c>
      <c r="V292" s="77" t="e">
        <f t="shared" si="138"/>
        <v>#DIV/0!</v>
      </c>
      <c r="W292" s="77" t="e">
        <f t="shared" si="138"/>
        <v>#DIV/0!</v>
      </c>
      <c r="X292" s="77" t="e">
        <f t="shared" si="138"/>
        <v>#DIV/0!</v>
      </c>
      <c r="Y292" s="77" t="e">
        <f t="shared" si="138"/>
        <v>#DIV/0!</v>
      </c>
      <c r="Z292" s="77" t="e">
        <f t="shared" si="138"/>
        <v>#DIV/0!</v>
      </c>
      <c r="AA292" s="77" t="e">
        <f t="shared" si="138"/>
        <v>#DIV/0!</v>
      </c>
      <c r="AB292" s="77" t="e">
        <f t="shared" si="138"/>
        <v>#DIV/0!</v>
      </c>
      <c r="AC292" s="77" t="e">
        <f t="shared" si="138"/>
        <v>#DIV/0!</v>
      </c>
      <c r="AD292" s="77" t="e">
        <f t="shared" si="138"/>
        <v>#DIV/0!</v>
      </c>
      <c r="AE292" s="77" t="e">
        <f t="shared" si="138"/>
        <v>#DIV/0!</v>
      </c>
      <c r="AF292" s="77" t="e">
        <f t="shared" si="138"/>
        <v>#DIV/0!</v>
      </c>
      <c r="AG292" s="77" t="e">
        <f t="shared" si="138"/>
        <v>#DIV/0!</v>
      </c>
      <c r="AH292" s="77" t="e">
        <f t="shared" si="138"/>
        <v>#DIV/0!</v>
      </c>
      <c r="AI292" s="77" t="e">
        <f t="shared" si="138"/>
        <v>#DIV/0!</v>
      </c>
      <c r="AJ292" s="77" t="e">
        <f t="shared" si="138"/>
        <v>#DIV/0!</v>
      </c>
      <c r="AK292" s="77" t="e">
        <f t="shared" si="138"/>
        <v>#DIV/0!</v>
      </c>
      <c r="AL292" s="77" t="e">
        <f t="shared" si="138"/>
        <v>#DIV/0!</v>
      </c>
      <c r="AM292" s="77" t="e">
        <f t="shared" si="138"/>
        <v>#DIV/0!</v>
      </c>
      <c r="AN292" s="77" t="e">
        <f t="shared" si="138"/>
        <v>#DIV/0!</v>
      </c>
      <c r="AO292" s="77" t="e">
        <f t="shared" si="138"/>
        <v>#DIV/0!</v>
      </c>
      <c r="AP292" s="77" t="e">
        <f t="shared" si="138"/>
        <v>#DIV/0!</v>
      </c>
      <c r="AQ292" s="77" t="e">
        <f t="shared" si="138"/>
        <v>#DIV/0!</v>
      </c>
      <c r="AR292" s="77" t="e">
        <f t="shared" si="138"/>
        <v>#DIV/0!</v>
      </c>
      <c r="AS292" s="77" t="e">
        <f t="shared" si="138"/>
        <v>#DIV/0!</v>
      </c>
      <c r="AT292" s="77" t="e">
        <f t="shared" si="138"/>
        <v>#DIV/0!</v>
      </c>
      <c r="AU292" s="77" t="e">
        <f t="shared" si="138"/>
        <v>#DIV/0!</v>
      </c>
      <c r="AV292" s="77" t="e">
        <f t="shared" si="138"/>
        <v>#DIV/0!</v>
      </c>
      <c r="AW292" s="77" t="e">
        <f t="shared" si="138"/>
        <v>#DIV/0!</v>
      </c>
      <c r="AX292" s="77" t="e">
        <f t="shared" si="138"/>
        <v>#DIV/0!</v>
      </c>
      <c r="AY292" s="77" t="e">
        <f t="shared" si="138"/>
        <v>#DIV/0!</v>
      </c>
      <c r="AZ292" s="77" t="e">
        <f t="shared" si="138"/>
        <v>#DIV/0!</v>
      </c>
      <c r="BA292" s="77" t="e">
        <f t="shared" si="138"/>
        <v>#DIV/0!</v>
      </c>
      <c r="BB292" s="77" t="e">
        <f t="shared" si="138"/>
        <v>#DIV/0!</v>
      </c>
      <c r="BC292" s="77" t="e">
        <f t="shared" si="138"/>
        <v>#DIV/0!</v>
      </c>
      <c r="BD292" s="77" t="e">
        <f t="shared" si="138"/>
        <v>#DIV/0!</v>
      </c>
      <c r="BE292" s="77" t="e">
        <f t="shared" si="138"/>
        <v>#DIV/0!</v>
      </c>
    </row>
    <row r="293" spans="1:57" ht="13.5" hidden="1" outlineLevel="1" thickBot="1" x14ac:dyDescent="0.25"/>
    <row r="294" spans="1:57" s="79" customFormat="1" ht="14.25" hidden="1" customHeight="1" outlineLevel="1" thickTop="1" thickBot="1" x14ac:dyDescent="0.3">
      <c r="B294" s="24" t="s">
        <v>134</v>
      </c>
      <c r="L294" s="80"/>
      <c r="M294" s="25"/>
      <c r="N294" s="25"/>
      <c r="O294" s="10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  <c r="AK294" s="73"/>
      <c r="AL294" s="73"/>
      <c r="AM294" s="73"/>
      <c r="AN294" s="73"/>
      <c r="AO294" s="73"/>
      <c r="AP294" s="73"/>
      <c r="AQ294" s="73"/>
      <c r="AR294" s="73"/>
      <c r="AS294" s="73"/>
      <c r="AT294" s="73"/>
      <c r="AU294" s="73"/>
      <c r="AV294" s="73"/>
      <c r="AW294" s="73"/>
      <c r="AX294" s="73"/>
      <c r="AY294" s="73"/>
      <c r="AZ294" s="73"/>
      <c r="BA294" s="73"/>
      <c r="BB294" s="73"/>
      <c r="BC294" s="73"/>
      <c r="BD294" s="73"/>
      <c r="BE294" s="73"/>
    </row>
    <row r="295" spans="1:57" s="7" customFormat="1" ht="14.25" hidden="1" customHeight="1" outlineLevel="1" thickTop="1" x14ac:dyDescent="0.25">
      <c r="B295" s="13"/>
      <c r="L295" s="6"/>
      <c r="M295" s="20"/>
      <c r="N295" s="20"/>
      <c r="O295" s="105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</row>
    <row r="296" spans="1:57" s="106" customFormat="1" hidden="1" outlineLevel="1" x14ac:dyDescent="0.2">
      <c r="C296" s="227" t="s">
        <v>283</v>
      </c>
      <c r="M296" s="15" t="s">
        <v>5</v>
      </c>
      <c r="N296" s="15" t="s">
        <v>226</v>
      </c>
      <c r="O296" s="71">
        <f ca="1">+SUM(OFFSET(R298,,,,EconLT))/1000</f>
        <v>2</v>
      </c>
    </row>
    <row r="297" spans="1:57" s="106" customFormat="1" hidden="1" outlineLevel="1" x14ac:dyDescent="0.2">
      <c r="C297" s="227" t="s">
        <v>277</v>
      </c>
      <c r="M297" s="15" t="s">
        <v>5</v>
      </c>
      <c r="N297" s="15" t="s">
        <v>226</v>
      </c>
      <c r="O297" s="71">
        <f ca="1">+SUM(OFFSET(R299,,,,EconLT))/1000</f>
        <v>0</v>
      </c>
    </row>
    <row r="298" spans="1:57" hidden="1" outlineLevel="1" x14ac:dyDescent="0.2">
      <c r="D298" s="2" t="s">
        <v>283</v>
      </c>
      <c r="M298" s="42" t="s">
        <v>5</v>
      </c>
      <c r="N298" s="42" t="s">
        <v>133</v>
      </c>
      <c r="R298" s="77">
        <f t="shared" ref="R298:BE298" si="139">+R156+IF($O$195="Electricity",R125/R210,0)</f>
        <v>80</v>
      </c>
      <c r="S298" s="77">
        <f t="shared" si="139"/>
        <v>80</v>
      </c>
      <c r="T298" s="77">
        <f t="shared" si="139"/>
        <v>80</v>
      </c>
      <c r="U298" s="77">
        <f t="shared" si="139"/>
        <v>80</v>
      </c>
      <c r="V298" s="77">
        <f t="shared" si="139"/>
        <v>80</v>
      </c>
      <c r="W298" s="77">
        <f t="shared" si="139"/>
        <v>80</v>
      </c>
      <c r="X298" s="77">
        <f t="shared" si="139"/>
        <v>80</v>
      </c>
      <c r="Y298" s="77">
        <f t="shared" si="139"/>
        <v>80</v>
      </c>
      <c r="Z298" s="77">
        <f t="shared" si="139"/>
        <v>80</v>
      </c>
      <c r="AA298" s="77">
        <f t="shared" si="139"/>
        <v>80</v>
      </c>
      <c r="AB298" s="77">
        <f t="shared" si="139"/>
        <v>80</v>
      </c>
      <c r="AC298" s="77">
        <f t="shared" si="139"/>
        <v>80</v>
      </c>
      <c r="AD298" s="77">
        <f t="shared" si="139"/>
        <v>80</v>
      </c>
      <c r="AE298" s="77">
        <f t="shared" si="139"/>
        <v>80</v>
      </c>
      <c r="AF298" s="77">
        <f t="shared" si="139"/>
        <v>80</v>
      </c>
      <c r="AG298" s="77">
        <f t="shared" si="139"/>
        <v>80</v>
      </c>
      <c r="AH298" s="77">
        <f t="shared" si="139"/>
        <v>80</v>
      </c>
      <c r="AI298" s="77">
        <f t="shared" si="139"/>
        <v>80</v>
      </c>
      <c r="AJ298" s="77">
        <f t="shared" si="139"/>
        <v>80</v>
      </c>
      <c r="AK298" s="77">
        <f t="shared" si="139"/>
        <v>80</v>
      </c>
      <c r="AL298" s="77">
        <f t="shared" si="139"/>
        <v>80</v>
      </c>
      <c r="AM298" s="77">
        <f t="shared" si="139"/>
        <v>80</v>
      </c>
      <c r="AN298" s="77">
        <f t="shared" si="139"/>
        <v>80</v>
      </c>
      <c r="AO298" s="77">
        <f t="shared" si="139"/>
        <v>80</v>
      </c>
      <c r="AP298" s="77">
        <f t="shared" si="139"/>
        <v>80</v>
      </c>
      <c r="AQ298" s="77">
        <f t="shared" si="139"/>
        <v>80</v>
      </c>
      <c r="AR298" s="77">
        <f t="shared" si="139"/>
        <v>80</v>
      </c>
      <c r="AS298" s="77">
        <f t="shared" si="139"/>
        <v>80</v>
      </c>
      <c r="AT298" s="77">
        <f t="shared" si="139"/>
        <v>80</v>
      </c>
      <c r="AU298" s="77">
        <f t="shared" si="139"/>
        <v>80</v>
      </c>
      <c r="AV298" s="77">
        <f t="shared" si="139"/>
        <v>80</v>
      </c>
      <c r="AW298" s="77">
        <f t="shared" si="139"/>
        <v>80</v>
      </c>
      <c r="AX298" s="77">
        <f t="shared" si="139"/>
        <v>80</v>
      </c>
      <c r="AY298" s="77">
        <f t="shared" si="139"/>
        <v>80</v>
      </c>
      <c r="AZ298" s="77">
        <f t="shared" si="139"/>
        <v>80</v>
      </c>
      <c r="BA298" s="77">
        <f t="shared" si="139"/>
        <v>80</v>
      </c>
      <c r="BB298" s="77">
        <f t="shared" si="139"/>
        <v>80</v>
      </c>
      <c r="BC298" s="77">
        <f t="shared" si="139"/>
        <v>80</v>
      </c>
      <c r="BD298" s="77">
        <f t="shared" si="139"/>
        <v>80</v>
      </c>
      <c r="BE298" s="77">
        <f t="shared" si="139"/>
        <v>80</v>
      </c>
    </row>
    <row r="299" spans="1:57" hidden="1" outlineLevel="1" x14ac:dyDescent="0.2">
      <c r="D299" s="2" t="s">
        <v>277</v>
      </c>
      <c r="M299" s="42" t="s">
        <v>5</v>
      </c>
      <c r="N299" s="42" t="s">
        <v>133</v>
      </c>
      <c r="R299" s="77">
        <f>+IF($O$195="Electricity",R200/R210,0)</f>
        <v>0</v>
      </c>
      <c r="S299" s="77">
        <f t="shared" ref="S299:BE299" si="140">+IF($O$195="Electricity",S200/S210,0)</f>
        <v>0</v>
      </c>
      <c r="T299" s="77">
        <f t="shared" si="140"/>
        <v>0</v>
      </c>
      <c r="U299" s="77">
        <f t="shared" si="140"/>
        <v>0</v>
      </c>
      <c r="V299" s="77">
        <f t="shared" si="140"/>
        <v>0</v>
      </c>
      <c r="W299" s="77">
        <f t="shared" si="140"/>
        <v>0</v>
      </c>
      <c r="X299" s="77">
        <f t="shared" si="140"/>
        <v>0</v>
      </c>
      <c r="Y299" s="77">
        <f t="shared" si="140"/>
        <v>0</v>
      </c>
      <c r="Z299" s="77">
        <f t="shared" si="140"/>
        <v>0</v>
      </c>
      <c r="AA299" s="77">
        <f t="shared" si="140"/>
        <v>0</v>
      </c>
      <c r="AB299" s="77">
        <f t="shared" si="140"/>
        <v>0</v>
      </c>
      <c r="AC299" s="77">
        <f t="shared" si="140"/>
        <v>0</v>
      </c>
      <c r="AD299" s="77">
        <f t="shared" si="140"/>
        <v>0</v>
      </c>
      <c r="AE299" s="77">
        <f t="shared" si="140"/>
        <v>0</v>
      </c>
      <c r="AF299" s="77">
        <f t="shared" si="140"/>
        <v>0</v>
      </c>
      <c r="AG299" s="77">
        <f t="shared" si="140"/>
        <v>0</v>
      </c>
      <c r="AH299" s="77">
        <f t="shared" si="140"/>
        <v>0</v>
      </c>
      <c r="AI299" s="77">
        <f t="shared" si="140"/>
        <v>0</v>
      </c>
      <c r="AJ299" s="77">
        <f t="shared" si="140"/>
        <v>0</v>
      </c>
      <c r="AK299" s="77">
        <f t="shared" si="140"/>
        <v>0</v>
      </c>
      <c r="AL299" s="77">
        <f t="shared" si="140"/>
        <v>0</v>
      </c>
      <c r="AM299" s="77">
        <f t="shared" si="140"/>
        <v>0</v>
      </c>
      <c r="AN299" s="77">
        <f t="shared" si="140"/>
        <v>0</v>
      </c>
      <c r="AO299" s="77">
        <f t="shared" si="140"/>
        <v>0</v>
      </c>
      <c r="AP299" s="77">
        <f t="shared" si="140"/>
        <v>0</v>
      </c>
      <c r="AQ299" s="77">
        <f t="shared" si="140"/>
        <v>0</v>
      </c>
      <c r="AR299" s="77">
        <f t="shared" si="140"/>
        <v>0</v>
      </c>
      <c r="AS299" s="77">
        <f t="shared" si="140"/>
        <v>0</v>
      </c>
      <c r="AT299" s="77">
        <f t="shared" si="140"/>
        <v>0</v>
      </c>
      <c r="AU299" s="77">
        <f t="shared" si="140"/>
        <v>0</v>
      </c>
      <c r="AV299" s="77">
        <f t="shared" si="140"/>
        <v>0</v>
      </c>
      <c r="AW299" s="77">
        <f t="shared" si="140"/>
        <v>0</v>
      </c>
      <c r="AX299" s="77">
        <f t="shared" si="140"/>
        <v>0</v>
      </c>
      <c r="AY299" s="77">
        <f t="shared" si="140"/>
        <v>0</v>
      </c>
      <c r="AZ299" s="77">
        <f t="shared" si="140"/>
        <v>0</v>
      </c>
      <c r="BA299" s="77">
        <f t="shared" si="140"/>
        <v>0</v>
      </c>
      <c r="BB299" s="77">
        <f t="shared" si="140"/>
        <v>0</v>
      </c>
      <c r="BC299" s="77">
        <f t="shared" si="140"/>
        <v>0</v>
      </c>
      <c r="BD299" s="77">
        <f t="shared" si="140"/>
        <v>0</v>
      </c>
      <c r="BE299" s="77">
        <f t="shared" si="140"/>
        <v>0</v>
      </c>
    </row>
    <row r="300" spans="1:57" hidden="1" outlineLevel="1" x14ac:dyDescent="0.2">
      <c r="M300" s="42"/>
      <c r="N300" s="42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  <c r="BA300" s="77"/>
      <c r="BB300" s="77"/>
      <c r="BC300" s="77"/>
      <c r="BD300" s="77"/>
      <c r="BE300" s="77"/>
    </row>
    <row r="301" spans="1:57" s="106" customFormat="1" hidden="1" outlineLevel="1" x14ac:dyDescent="0.2">
      <c r="C301" s="227" t="s">
        <v>284</v>
      </c>
      <c r="M301" s="15" t="s">
        <v>5</v>
      </c>
      <c r="N301" s="15" t="s">
        <v>226</v>
      </c>
      <c r="O301" s="71">
        <f ca="1">+SUM(OFFSET(R303,,,,EconLT))/1000</f>
        <v>0</v>
      </c>
    </row>
    <row r="302" spans="1:57" s="106" customFormat="1" hidden="1" outlineLevel="1" x14ac:dyDescent="0.2">
      <c r="C302" s="227" t="s">
        <v>279</v>
      </c>
      <c r="M302" s="15" t="s">
        <v>5</v>
      </c>
      <c r="N302" s="15" t="s">
        <v>226</v>
      </c>
      <c r="O302" s="71">
        <f ca="1">+SUM(OFFSET(R304,,,,EconLT))/1000</f>
        <v>0</v>
      </c>
    </row>
    <row r="303" spans="1:57" s="32" customFormat="1" hidden="1" outlineLevel="1" x14ac:dyDescent="0.2">
      <c r="C303" s="108"/>
      <c r="D303" s="2" t="s">
        <v>284</v>
      </c>
      <c r="M303" s="42" t="s">
        <v>5</v>
      </c>
      <c r="N303" s="31" t="s">
        <v>26</v>
      </c>
      <c r="O303" s="35"/>
      <c r="R303" s="77">
        <f t="shared" ref="R303:BE303" si="141">+IF($O$195="Natural gas",R125/R210,0)</f>
        <v>0</v>
      </c>
      <c r="S303" s="77">
        <f t="shared" si="141"/>
        <v>0</v>
      </c>
      <c r="T303" s="77">
        <f t="shared" si="141"/>
        <v>0</v>
      </c>
      <c r="U303" s="77">
        <f t="shared" si="141"/>
        <v>0</v>
      </c>
      <c r="V303" s="77">
        <f t="shared" si="141"/>
        <v>0</v>
      </c>
      <c r="W303" s="77">
        <f t="shared" si="141"/>
        <v>0</v>
      </c>
      <c r="X303" s="77">
        <f t="shared" si="141"/>
        <v>0</v>
      </c>
      <c r="Y303" s="77">
        <f t="shared" si="141"/>
        <v>0</v>
      </c>
      <c r="Z303" s="77">
        <f t="shared" si="141"/>
        <v>0</v>
      </c>
      <c r="AA303" s="77">
        <f t="shared" si="141"/>
        <v>0</v>
      </c>
      <c r="AB303" s="77">
        <f t="shared" si="141"/>
        <v>0</v>
      </c>
      <c r="AC303" s="77">
        <f t="shared" si="141"/>
        <v>0</v>
      </c>
      <c r="AD303" s="77">
        <f t="shared" si="141"/>
        <v>0</v>
      </c>
      <c r="AE303" s="77">
        <f t="shared" si="141"/>
        <v>0</v>
      </c>
      <c r="AF303" s="77">
        <f t="shared" si="141"/>
        <v>0</v>
      </c>
      <c r="AG303" s="77">
        <f t="shared" si="141"/>
        <v>0</v>
      </c>
      <c r="AH303" s="77">
        <f t="shared" si="141"/>
        <v>0</v>
      </c>
      <c r="AI303" s="77">
        <f t="shared" si="141"/>
        <v>0</v>
      </c>
      <c r="AJ303" s="77">
        <f t="shared" si="141"/>
        <v>0</v>
      </c>
      <c r="AK303" s="77">
        <f t="shared" si="141"/>
        <v>0</v>
      </c>
      <c r="AL303" s="77">
        <f t="shared" si="141"/>
        <v>0</v>
      </c>
      <c r="AM303" s="77">
        <f t="shared" si="141"/>
        <v>0</v>
      </c>
      <c r="AN303" s="77">
        <f t="shared" si="141"/>
        <v>0</v>
      </c>
      <c r="AO303" s="77">
        <f t="shared" si="141"/>
        <v>0</v>
      </c>
      <c r="AP303" s="77">
        <f t="shared" si="141"/>
        <v>0</v>
      </c>
      <c r="AQ303" s="77">
        <f t="shared" si="141"/>
        <v>0</v>
      </c>
      <c r="AR303" s="77">
        <f t="shared" si="141"/>
        <v>0</v>
      </c>
      <c r="AS303" s="77">
        <f t="shared" si="141"/>
        <v>0</v>
      </c>
      <c r="AT303" s="77">
        <f t="shared" si="141"/>
        <v>0</v>
      </c>
      <c r="AU303" s="77">
        <f t="shared" si="141"/>
        <v>0</v>
      </c>
      <c r="AV303" s="77">
        <f t="shared" si="141"/>
        <v>0</v>
      </c>
      <c r="AW303" s="77">
        <f t="shared" si="141"/>
        <v>0</v>
      </c>
      <c r="AX303" s="77">
        <f t="shared" si="141"/>
        <v>0</v>
      </c>
      <c r="AY303" s="77">
        <f t="shared" si="141"/>
        <v>0</v>
      </c>
      <c r="AZ303" s="77">
        <f t="shared" si="141"/>
        <v>0</v>
      </c>
      <c r="BA303" s="77">
        <f t="shared" si="141"/>
        <v>0</v>
      </c>
      <c r="BB303" s="77">
        <f t="shared" si="141"/>
        <v>0</v>
      </c>
      <c r="BC303" s="77">
        <f t="shared" si="141"/>
        <v>0</v>
      </c>
      <c r="BD303" s="77">
        <f t="shared" si="141"/>
        <v>0</v>
      </c>
      <c r="BE303" s="77">
        <f t="shared" si="141"/>
        <v>0</v>
      </c>
    </row>
    <row r="304" spans="1:57" hidden="1" outlineLevel="1" x14ac:dyDescent="0.2">
      <c r="D304" s="2" t="s">
        <v>279</v>
      </c>
      <c r="M304" s="42" t="s">
        <v>5</v>
      </c>
      <c r="N304" s="42" t="s">
        <v>58</v>
      </c>
      <c r="R304" s="77">
        <f>+IF($O$195="Natural gas",R200/R210,0)</f>
        <v>0</v>
      </c>
      <c r="S304" s="77">
        <f t="shared" ref="S304:BE304" si="142">+IF($O$195="Natural gas",S200/S210,0)</f>
        <v>0</v>
      </c>
      <c r="T304" s="77">
        <f t="shared" si="142"/>
        <v>0</v>
      </c>
      <c r="U304" s="77">
        <f t="shared" si="142"/>
        <v>0</v>
      </c>
      <c r="V304" s="77">
        <f t="shared" si="142"/>
        <v>0</v>
      </c>
      <c r="W304" s="77">
        <f t="shared" si="142"/>
        <v>0</v>
      </c>
      <c r="X304" s="77">
        <f t="shared" si="142"/>
        <v>0</v>
      </c>
      <c r="Y304" s="77">
        <f t="shared" si="142"/>
        <v>0</v>
      </c>
      <c r="Z304" s="77">
        <f t="shared" si="142"/>
        <v>0</v>
      </c>
      <c r="AA304" s="77">
        <f t="shared" si="142"/>
        <v>0</v>
      </c>
      <c r="AB304" s="77">
        <f t="shared" si="142"/>
        <v>0</v>
      </c>
      <c r="AC304" s="77">
        <f t="shared" si="142"/>
        <v>0</v>
      </c>
      <c r="AD304" s="77">
        <f t="shared" si="142"/>
        <v>0</v>
      </c>
      <c r="AE304" s="77">
        <f t="shared" si="142"/>
        <v>0</v>
      </c>
      <c r="AF304" s="77">
        <f t="shared" si="142"/>
        <v>0</v>
      </c>
      <c r="AG304" s="77">
        <f t="shared" si="142"/>
        <v>0</v>
      </c>
      <c r="AH304" s="77">
        <f t="shared" si="142"/>
        <v>0</v>
      </c>
      <c r="AI304" s="77">
        <f t="shared" si="142"/>
        <v>0</v>
      </c>
      <c r="AJ304" s="77">
        <f t="shared" si="142"/>
        <v>0</v>
      </c>
      <c r="AK304" s="77">
        <f t="shared" si="142"/>
        <v>0</v>
      </c>
      <c r="AL304" s="77">
        <f t="shared" si="142"/>
        <v>0</v>
      </c>
      <c r="AM304" s="77">
        <f t="shared" si="142"/>
        <v>0</v>
      </c>
      <c r="AN304" s="77">
        <f t="shared" si="142"/>
        <v>0</v>
      </c>
      <c r="AO304" s="77">
        <f t="shared" si="142"/>
        <v>0</v>
      </c>
      <c r="AP304" s="77">
        <f t="shared" si="142"/>
        <v>0</v>
      </c>
      <c r="AQ304" s="77">
        <f t="shared" si="142"/>
        <v>0</v>
      </c>
      <c r="AR304" s="77">
        <f t="shared" si="142"/>
        <v>0</v>
      </c>
      <c r="AS304" s="77">
        <f t="shared" si="142"/>
        <v>0</v>
      </c>
      <c r="AT304" s="77">
        <f t="shared" si="142"/>
        <v>0</v>
      </c>
      <c r="AU304" s="77">
        <f t="shared" si="142"/>
        <v>0</v>
      </c>
      <c r="AV304" s="77">
        <f t="shared" si="142"/>
        <v>0</v>
      </c>
      <c r="AW304" s="77">
        <f t="shared" si="142"/>
        <v>0</v>
      </c>
      <c r="AX304" s="77">
        <f t="shared" si="142"/>
        <v>0</v>
      </c>
      <c r="AY304" s="77">
        <f t="shared" si="142"/>
        <v>0</v>
      </c>
      <c r="AZ304" s="77">
        <f t="shared" si="142"/>
        <v>0</v>
      </c>
      <c r="BA304" s="77">
        <f t="shared" si="142"/>
        <v>0</v>
      </c>
      <c r="BB304" s="77">
        <f t="shared" si="142"/>
        <v>0</v>
      </c>
      <c r="BC304" s="77">
        <f t="shared" si="142"/>
        <v>0</v>
      </c>
      <c r="BD304" s="77">
        <f t="shared" si="142"/>
        <v>0</v>
      </c>
      <c r="BE304" s="77">
        <f t="shared" si="142"/>
        <v>0</v>
      </c>
    </row>
    <row r="305" spans="3:57" hidden="1" outlineLevel="1" x14ac:dyDescent="0.2">
      <c r="M305" s="42"/>
      <c r="N305" s="42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  <c r="AN305" s="77"/>
      <c r="AO305" s="77"/>
      <c r="AP305" s="77"/>
      <c r="AQ305" s="77"/>
      <c r="AR305" s="77"/>
      <c r="AS305" s="77"/>
      <c r="AT305" s="77"/>
      <c r="AU305" s="77"/>
      <c r="AV305" s="77"/>
      <c r="AW305" s="77"/>
      <c r="AX305" s="77"/>
      <c r="AY305" s="77"/>
      <c r="AZ305" s="77"/>
      <c r="BA305" s="77"/>
      <c r="BB305" s="77"/>
      <c r="BC305" s="77"/>
      <c r="BD305" s="77"/>
      <c r="BE305" s="77"/>
    </row>
    <row r="306" spans="3:57" s="106" customFormat="1" hidden="1" outlineLevel="1" x14ac:dyDescent="0.2">
      <c r="C306" s="227" t="s">
        <v>285</v>
      </c>
      <c r="M306" s="15" t="s">
        <v>5</v>
      </c>
      <c r="N306" s="15" t="s">
        <v>226</v>
      </c>
      <c r="O306" s="71">
        <f ca="1">+SUM(OFFSET(R308,,,,EconLT))/1000</f>
        <v>0</v>
      </c>
    </row>
    <row r="307" spans="3:57" s="106" customFormat="1" hidden="1" outlineLevel="1" x14ac:dyDescent="0.2">
      <c r="C307" s="227" t="s">
        <v>281</v>
      </c>
      <c r="M307" s="15" t="s">
        <v>5</v>
      </c>
      <c r="N307" s="15" t="s">
        <v>226</v>
      </c>
      <c r="O307" s="71">
        <f ca="1">+SUM(OFFSET(R309,,,,EconLT))/1000</f>
        <v>0</v>
      </c>
    </row>
    <row r="308" spans="3:57" s="32" customFormat="1" hidden="1" outlineLevel="1" x14ac:dyDescent="0.2">
      <c r="C308" s="108"/>
      <c r="D308" s="2" t="s">
        <v>285</v>
      </c>
      <c r="M308" s="42" t="s">
        <v>5</v>
      </c>
      <c r="N308" s="42" t="s">
        <v>58</v>
      </c>
      <c r="O308" s="35"/>
      <c r="P308" s="236"/>
      <c r="R308" s="77">
        <f t="shared" ref="R308:BE308" si="143">+IF($O$195="Oil",R125/R210,0)</f>
        <v>0</v>
      </c>
      <c r="S308" s="77">
        <f t="shared" si="143"/>
        <v>0</v>
      </c>
      <c r="T308" s="77">
        <f t="shared" si="143"/>
        <v>0</v>
      </c>
      <c r="U308" s="77">
        <f t="shared" si="143"/>
        <v>0</v>
      </c>
      <c r="V308" s="77">
        <f t="shared" si="143"/>
        <v>0</v>
      </c>
      <c r="W308" s="77">
        <f t="shared" si="143"/>
        <v>0</v>
      </c>
      <c r="X308" s="77">
        <f t="shared" si="143"/>
        <v>0</v>
      </c>
      <c r="Y308" s="77">
        <f t="shared" si="143"/>
        <v>0</v>
      </c>
      <c r="Z308" s="77">
        <f t="shared" si="143"/>
        <v>0</v>
      </c>
      <c r="AA308" s="77">
        <f t="shared" si="143"/>
        <v>0</v>
      </c>
      <c r="AB308" s="77">
        <f t="shared" si="143"/>
        <v>0</v>
      </c>
      <c r="AC308" s="77">
        <f t="shared" si="143"/>
        <v>0</v>
      </c>
      <c r="AD308" s="77">
        <f t="shared" si="143"/>
        <v>0</v>
      </c>
      <c r="AE308" s="77">
        <f t="shared" si="143"/>
        <v>0</v>
      </c>
      <c r="AF308" s="77">
        <f t="shared" si="143"/>
        <v>0</v>
      </c>
      <c r="AG308" s="77">
        <f t="shared" si="143"/>
        <v>0</v>
      </c>
      <c r="AH308" s="77">
        <f t="shared" si="143"/>
        <v>0</v>
      </c>
      <c r="AI308" s="77">
        <f t="shared" si="143"/>
        <v>0</v>
      </c>
      <c r="AJ308" s="77">
        <f t="shared" si="143"/>
        <v>0</v>
      </c>
      <c r="AK308" s="77">
        <f t="shared" si="143"/>
        <v>0</v>
      </c>
      <c r="AL308" s="77">
        <f t="shared" si="143"/>
        <v>0</v>
      </c>
      <c r="AM308" s="77">
        <f t="shared" si="143"/>
        <v>0</v>
      </c>
      <c r="AN308" s="77">
        <f t="shared" si="143"/>
        <v>0</v>
      </c>
      <c r="AO308" s="77">
        <f t="shared" si="143"/>
        <v>0</v>
      </c>
      <c r="AP308" s="77">
        <f t="shared" si="143"/>
        <v>0</v>
      </c>
      <c r="AQ308" s="77">
        <f t="shared" si="143"/>
        <v>0</v>
      </c>
      <c r="AR308" s="77">
        <f t="shared" si="143"/>
        <v>0</v>
      </c>
      <c r="AS308" s="77">
        <f t="shared" si="143"/>
        <v>0</v>
      </c>
      <c r="AT308" s="77">
        <f t="shared" si="143"/>
        <v>0</v>
      </c>
      <c r="AU308" s="77">
        <f t="shared" si="143"/>
        <v>0</v>
      </c>
      <c r="AV308" s="77">
        <f t="shared" si="143"/>
        <v>0</v>
      </c>
      <c r="AW308" s="77">
        <f t="shared" si="143"/>
        <v>0</v>
      </c>
      <c r="AX308" s="77">
        <f t="shared" si="143"/>
        <v>0</v>
      </c>
      <c r="AY308" s="77">
        <f t="shared" si="143"/>
        <v>0</v>
      </c>
      <c r="AZ308" s="77">
        <f t="shared" si="143"/>
        <v>0</v>
      </c>
      <c r="BA308" s="77">
        <f t="shared" si="143"/>
        <v>0</v>
      </c>
      <c r="BB308" s="77">
        <f t="shared" si="143"/>
        <v>0</v>
      </c>
      <c r="BC308" s="77">
        <f t="shared" si="143"/>
        <v>0</v>
      </c>
      <c r="BD308" s="77">
        <f t="shared" si="143"/>
        <v>0</v>
      </c>
      <c r="BE308" s="77">
        <f t="shared" si="143"/>
        <v>0</v>
      </c>
    </row>
    <row r="309" spans="3:57" hidden="1" outlineLevel="1" x14ac:dyDescent="0.2">
      <c r="D309" s="2" t="s">
        <v>281</v>
      </c>
      <c r="M309" s="42" t="s">
        <v>5</v>
      </c>
      <c r="N309" s="42" t="s">
        <v>58</v>
      </c>
      <c r="R309" s="77">
        <f>+IF($O$195="Oil",R200/R210,0)</f>
        <v>0</v>
      </c>
      <c r="S309" s="77">
        <f t="shared" ref="S309:BE309" si="144">+IF($O$195="Oil",S200/S210,0)</f>
        <v>0</v>
      </c>
      <c r="T309" s="77">
        <f t="shared" si="144"/>
        <v>0</v>
      </c>
      <c r="U309" s="77">
        <f t="shared" si="144"/>
        <v>0</v>
      </c>
      <c r="V309" s="77">
        <f t="shared" si="144"/>
        <v>0</v>
      </c>
      <c r="W309" s="77">
        <f t="shared" si="144"/>
        <v>0</v>
      </c>
      <c r="X309" s="77">
        <f t="shared" si="144"/>
        <v>0</v>
      </c>
      <c r="Y309" s="77">
        <f t="shared" si="144"/>
        <v>0</v>
      </c>
      <c r="Z309" s="77">
        <f t="shared" si="144"/>
        <v>0</v>
      </c>
      <c r="AA309" s="77">
        <f t="shared" si="144"/>
        <v>0</v>
      </c>
      <c r="AB309" s="77">
        <f t="shared" si="144"/>
        <v>0</v>
      </c>
      <c r="AC309" s="77">
        <f t="shared" si="144"/>
        <v>0</v>
      </c>
      <c r="AD309" s="77">
        <f t="shared" si="144"/>
        <v>0</v>
      </c>
      <c r="AE309" s="77">
        <f t="shared" si="144"/>
        <v>0</v>
      </c>
      <c r="AF309" s="77">
        <f t="shared" si="144"/>
        <v>0</v>
      </c>
      <c r="AG309" s="77">
        <f t="shared" si="144"/>
        <v>0</v>
      </c>
      <c r="AH309" s="77">
        <f t="shared" si="144"/>
        <v>0</v>
      </c>
      <c r="AI309" s="77">
        <f t="shared" si="144"/>
        <v>0</v>
      </c>
      <c r="AJ309" s="77">
        <f t="shared" si="144"/>
        <v>0</v>
      </c>
      <c r="AK309" s="77">
        <f t="shared" si="144"/>
        <v>0</v>
      </c>
      <c r="AL309" s="77">
        <f t="shared" si="144"/>
        <v>0</v>
      </c>
      <c r="AM309" s="77">
        <f t="shared" si="144"/>
        <v>0</v>
      </c>
      <c r="AN309" s="77">
        <f t="shared" si="144"/>
        <v>0</v>
      </c>
      <c r="AO309" s="77">
        <f t="shared" si="144"/>
        <v>0</v>
      </c>
      <c r="AP309" s="77">
        <f t="shared" si="144"/>
        <v>0</v>
      </c>
      <c r="AQ309" s="77">
        <f t="shared" si="144"/>
        <v>0</v>
      </c>
      <c r="AR309" s="77">
        <f t="shared" si="144"/>
        <v>0</v>
      </c>
      <c r="AS309" s="77">
        <f t="shared" si="144"/>
        <v>0</v>
      </c>
      <c r="AT309" s="77">
        <f t="shared" si="144"/>
        <v>0</v>
      </c>
      <c r="AU309" s="77">
        <f t="shared" si="144"/>
        <v>0</v>
      </c>
      <c r="AV309" s="77">
        <f t="shared" si="144"/>
        <v>0</v>
      </c>
      <c r="AW309" s="77">
        <f t="shared" si="144"/>
        <v>0</v>
      </c>
      <c r="AX309" s="77">
        <f t="shared" si="144"/>
        <v>0</v>
      </c>
      <c r="AY309" s="77">
        <f t="shared" si="144"/>
        <v>0</v>
      </c>
      <c r="AZ309" s="77">
        <f t="shared" si="144"/>
        <v>0</v>
      </c>
      <c r="BA309" s="77">
        <f t="shared" si="144"/>
        <v>0</v>
      </c>
      <c r="BB309" s="77">
        <f t="shared" si="144"/>
        <v>0</v>
      </c>
      <c r="BC309" s="77">
        <f t="shared" si="144"/>
        <v>0</v>
      </c>
      <c r="BD309" s="77">
        <f t="shared" si="144"/>
        <v>0</v>
      </c>
      <c r="BE309" s="77">
        <f t="shared" si="144"/>
        <v>0</v>
      </c>
    </row>
    <row r="310" spans="3:57" hidden="1" collapsed="1" x14ac:dyDescent="0.2"/>
    <row r="311" spans="3:57" s="106" customFormat="1" hidden="1" outlineLevel="1" x14ac:dyDescent="0.2">
      <c r="C311" s="294" t="s">
        <v>371</v>
      </c>
      <c r="M311" s="15" t="s">
        <v>5</v>
      </c>
      <c r="N311" s="15" t="s">
        <v>226</v>
      </c>
      <c r="O311" s="71">
        <f ca="1">+SUM(OFFSET(R313,,,,EconLT))/1000</f>
        <v>0</v>
      </c>
    </row>
    <row r="312" spans="3:57" s="106" customFormat="1" hidden="1" outlineLevel="1" x14ac:dyDescent="0.2">
      <c r="C312" s="294" t="s">
        <v>372</v>
      </c>
      <c r="M312" s="15" t="s">
        <v>5</v>
      </c>
      <c r="N312" s="15" t="s">
        <v>226</v>
      </c>
      <c r="O312" s="71">
        <f ca="1">+SUM(OFFSET(R314,,,,EconLT))/1000</f>
        <v>0</v>
      </c>
    </row>
    <row r="313" spans="3:57" s="32" customFormat="1" hidden="1" outlineLevel="1" x14ac:dyDescent="0.2">
      <c r="C313" s="108"/>
      <c r="D313" s="2" t="s">
        <v>371</v>
      </c>
      <c r="M313" s="42" t="s">
        <v>5</v>
      </c>
      <c r="N313" s="42" t="s">
        <v>58</v>
      </c>
      <c r="O313" s="35"/>
      <c r="P313" s="236"/>
      <c r="R313" s="77">
        <f t="shared" ref="R313:BE313" si="145">+IF($O$195="LPG",R125/R210,0)</f>
        <v>0</v>
      </c>
      <c r="S313" s="77">
        <f t="shared" si="145"/>
        <v>0</v>
      </c>
      <c r="T313" s="77">
        <f t="shared" si="145"/>
        <v>0</v>
      </c>
      <c r="U313" s="77">
        <f t="shared" si="145"/>
        <v>0</v>
      </c>
      <c r="V313" s="77">
        <f t="shared" si="145"/>
        <v>0</v>
      </c>
      <c r="W313" s="77">
        <f t="shared" si="145"/>
        <v>0</v>
      </c>
      <c r="X313" s="77">
        <f t="shared" si="145"/>
        <v>0</v>
      </c>
      <c r="Y313" s="77">
        <f t="shared" si="145"/>
        <v>0</v>
      </c>
      <c r="Z313" s="77">
        <f t="shared" si="145"/>
        <v>0</v>
      </c>
      <c r="AA313" s="77">
        <f t="shared" si="145"/>
        <v>0</v>
      </c>
      <c r="AB313" s="77">
        <f t="shared" si="145"/>
        <v>0</v>
      </c>
      <c r="AC313" s="77">
        <f t="shared" si="145"/>
        <v>0</v>
      </c>
      <c r="AD313" s="77">
        <f t="shared" si="145"/>
        <v>0</v>
      </c>
      <c r="AE313" s="77">
        <f t="shared" si="145"/>
        <v>0</v>
      </c>
      <c r="AF313" s="77">
        <f t="shared" si="145"/>
        <v>0</v>
      </c>
      <c r="AG313" s="77">
        <f t="shared" si="145"/>
        <v>0</v>
      </c>
      <c r="AH313" s="77">
        <f t="shared" si="145"/>
        <v>0</v>
      </c>
      <c r="AI313" s="77">
        <f t="shared" si="145"/>
        <v>0</v>
      </c>
      <c r="AJ313" s="77">
        <f t="shared" si="145"/>
        <v>0</v>
      </c>
      <c r="AK313" s="77">
        <f t="shared" si="145"/>
        <v>0</v>
      </c>
      <c r="AL313" s="77">
        <f t="shared" si="145"/>
        <v>0</v>
      </c>
      <c r="AM313" s="77">
        <f t="shared" si="145"/>
        <v>0</v>
      </c>
      <c r="AN313" s="77">
        <f t="shared" si="145"/>
        <v>0</v>
      </c>
      <c r="AO313" s="77">
        <f t="shared" si="145"/>
        <v>0</v>
      </c>
      <c r="AP313" s="77">
        <f t="shared" si="145"/>
        <v>0</v>
      </c>
      <c r="AQ313" s="77">
        <f t="shared" si="145"/>
        <v>0</v>
      </c>
      <c r="AR313" s="77">
        <f t="shared" si="145"/>
        <v>0</v>
      </c>
      <c r="AS313" s="77">
        <f t="shared" si="145"/>
        <v>0</v>
      </c>
      <c r="AT313" s="77">
        <f t="shared" si="145"/>
        <v>0</v>
      </c>
      <c r="AU313" s="77">
        <f t="shared" si="145"/>
        <v>0</v>
      </c>
      <c r="AV313" s="77">
        <f t="shared" si="145"/>
        <v>0</v>
      </c>
      <c r="AW313" s="77">
        <f t="shared" si="145"/>
        <v>0</v>
      </c>
      <c r="AX313" s="77">
        <f t="shared" si="145"/>
        <v>0</v>
      </c>
      <c r="AY313" s="77">
        <f t="shared" si="145"/>
        <v>0</v>
      </c>
      <c r="AZ313" s="77">
        <f t="shared" si="145"/>
        <v>0</v>
      </c>
      <c r="BA313" s="77">
        <f t="shared" si="145"/>
        <v>0</v>
      </c>
      <c r="BB313" s="77">
        <f t="shared" si="145"/>
        <v>0</v>
      </c>
      <c r="BC313" s="77">
        <f t="shared" si="145"/>
        <v>0</v>
      </c>
      <c r="BD313" s="77">
        <f t="shared" si="145"/>
        <v>0</v>
      </c>
      <c r="BE313" s="77">
        <f t="shared" si="145"/>
        <v>0</v>
      </c>
    </row>
    <row r="314" spans="3:57" hidden="1" outlineLevel="1" x14ac:dyDescent="0.2">
      <c r="D314" s="2" t="s">
        <v>372</v>
      </c>
      <c r="M314" s="42" t="s">
        <v>5</v>
      </c>
      <c r="N314" s="42" t="s">
        <v>58</v>
      </c>
      <c r="R314" s="77">
        <f>+IF($O$195="LPG",R200/R210,0)</f>
        <v>0</v>
      </c>
      <c r="S314" s="77">
        <f t="shared" ref="S314:BE314" si="146">+IF($O$195="LPG",S200/S210,0)</f>
        <v>0</v>
      </c>
      <c r="T314" s="77">
        <f t="shared" si="146"/>
        <v>0</v>
      </c>
      <c r="U314" s="77">
        <f t="shared" si="146"/>
        <v>0</v>
      </c>
      <c r="V314" s="77">
        <f t="shared" si="146"/>
        <v>0</v>
      </c>
      <c r="W314" s="77">
        <f t="shared" si="146"/>
        <v>0</v>
      </c>
      <c r="X314" s="77">
        <f t="shared" si="146"/>
        <v>0</v>
      </c>
      <c r="Y314" s="77">
        <f t="shared" si="146"/>
        <v>0</v>
      </c>
      <c r="Z314" s="77">
        <f t="shared" si="146"/>
        <v>0</v>
      </c>
      <c r="AA314" s="77">
        <f t="shared" si="146"/>
        <v>0</v>
      </c>
      <c r="AB314" s="77">
        <f t="shared" si="146"/>
        <v>0</v>
      </c>
      <c r="AC314" s="77">
        <f t="shared" si="146"/>
        <v>0</v>
      </c>
      <c r="AD314" s="77">
        <f t="shared" si="146"/>
        <v>0</v>
      </c>
      <c r="AE314" s="77">
        <f t="shared" si="146"/>
        <v>0</v>
      </c>
      <c r="AF314" s="77">
        <f t="shared" si="146"/>
        <v>0</v>
      </c>
      <c r="AG314" s="77">
        <f t="shared" si="146"/>
        <v>0</v>
      </c>
      <c r="AH314" s="77">
        <f t="shared" si="146"/>
        <v>0</v>
      </c>
      <c r="AI314" s="77">
        <f t="shared" si="146"/>
        <v>0</v>
      </c>
      <c r="AJ314" s="77">
        <f t="shared" si="146"/>
        <v>0</v>
      </c>
      <c r="AK314" s="77">
        <f t="shared" si="146"/>
        <v>0</v>
      </c>
      <c r="AL314" s="77">
        <f t="shared" si="146"/>
        <v>0</v>
      </c>
      <c r="AM314" s="77">
        <f t="shared" si="146"/>
        <v>0</v>
      </c>
      <c r="AN314" s="77">
        <f t="shared" si="146"/>
        <v>0</v>
      </c>
      <c r="AO314" s="77">
        <f t="shared" si="146"/>
        <v>0</v>
      </c>
      <c r="AP314" s="77">
        <f t="shared" si="146"/>
        <v>0</v>
      </c>
      <c r="AQ314" s="77">
        <f t="shared" si="146"/>
        <v>0</v>
      </c>
      <c r="AR314" s="77">
        <f t="shared" si="146"/>
        <v>0</v>
      </c>
      <c r="AS314" s="77">
        <f t="shared" si="146"/>
        <v>0</v>
      </c>
      <c r="AT314" s="77">
        <f t="shared" si="146"/>
        <v>0</v>
      </c>
      <c r="AU314" s="77">
        <f t="shared" si="146"/>
        <v>0</v>
      </c>
      <c r="AV314" s="77">
        <f t="shared" si="146"/>
        <v>0</v>
      </c>
      <c r="AW314" s="77">
        <f t="shared" si="146"/>
        <v>0</v>
      </c>
      <c r="AX314" s="77">
        <f t="shared" si="146"/>
        <v>0</v>
      </c>
      <c r="AY314" s="77">
        <f t="shared" si="146"/>
        <v>0</v>
      </c>
      <c r="AZ314" s="77">
        <f t="shared" si="146"/>
        <v>0</v>
      </c>
      <c r="BA314" s="77">
        <f t="shared" si="146"/>
        <v>0</v>
      </c>
      <c r="BB314" s="77">
        <f t="shared" si="146"/>
        <v>0</v>
      </c>
      <c r="BC314" s="77">
        <f t="shared" si="146"/>
        <v>0</v>
      </c>
      <c r="BD314" s="77">
        <f t="shared" si="146"/>
        <v>0</v>
      </c>
      <c r="BE314" s="77">
        <f t="shared" si="146"/>
        <v>0</v>
      </c>
    </row>
    <row r="315" spans="3:57" collapsed="1" x14ac:dyDescent="0.2"/>
  </sheetData>
  <sheetProtection algorithmName="SHA-512" hashValue="Fx/6zsJye8jRfjoXJWXUU4EUl4fGs7GvSKsHimp+VHsVTtAdqseBWROHWXAkD71AQ3lqb+tZ+iEeHzAdF5oSHQ==" saltValue="MiOw4xGLsqQgckvGUjoJQQ==" spinCount="100000" sheet="1" objects="1" scenarios="1" selectLockedCells="1"/>
  <mergeCells count="71">
    <mergeCell ref="C25:I50"/>
    <mergeCell ref="C51:I53"/>
    <mergeCell ref="Q29:R29"/>
    <mergeCell ref="Q30:R30"/>
    <mergeCell ref="Q31:R31"/>
    <mergeCell ref="Q32:R32"/>
    <mergeCell ref="K26:O26"/>
    <mergeCell ref="X29:Z29"/>
    <mergeCell ref="X30:Z30"/>
    <mergeCell ref="X31:Z31"/>
    <mergeCell ref="P11:R11"/>
    <mergeCell ref="V11:Z11"/>
    <mergeCell ref="Q28:R28"/>
    <mergeCell ref="P26:V26"/>
    <mergeCell ref="W26:AC26"/>
    <mergeCell ref="P17:R17"/>
    <mergeCell ref="AB17:AD17"/>
    <mergeCell ref="P19:R19"/>
    <mergeCell ref="AB19:AD19"/>
    <mergeCell ref="X28:Z28"/>
    <mergeCell ref="P16:T16"/>
    <mergeCell ref="AB16:AF16"/>
    <mergeCell ref="P13:R13"/>
    <mergeCell ref="AM10:AO10"/>
    <mergeCell ref="P9:R9"/>
    <mergeCell ref="AB9:AD9"/>
    <mergeCell ref="AG9:AK9"/>
    <mergeCell ref="AB11:AF11"/>
    <mergeCell ref="AG11:AI11"/>
    <mergeCell ref="AM11:AO11"/>
    <mergeCell ref="AM9:AQ9"/>
    <mergeCell ref="P10:R10"/>
    <mergeCell ref="AB10:AD10"/>
    <mergeCell ref="V13:X13"/>
    <mergeCell ref="AM17:AO17"/>
    <mergeCell ref="P14:R14"/>
    <mergeCell ref="V14:X14"/>
    <mergeCell ref="AB14:AD14"/>
    <mergeCell ref="AG14:AI14"/>
    <mergeCell ref="AM16:AO16"/>
    <mergeCell ref="AM14:AQ14"/>
    <mergeCell ref="V15:X15"/>
    <mergeCell ref="AB15:AD15"/>
    <mergeCell ref="AG15:AI15"/>
    <mergeCell ref="AM15:AO15"/>
    <mergeCell ref="P12:R12"/>
    <mergeCell ref="V12:X12"/>
    <mergeCell ref="AB12:AD12"/>
    <mergeCell ref="AG12:AI12"/>
    <mergeCell ref="AM12:AO12"/>
    <mergeCell ref="AG18:AI18"/>
    <mergeCell ref="AG16:AI16"/>
    <mergeCell ref="AG17:AI17"/>
    <mergeCell ref="AM13:AO13"/>
    <mergeCell ref="AM18:AQ18"/>
    <mergeCell ref="X32:Z32"/>
    <mergeCell ref="C5:I22"/>
    <mergeCell ref="P7:T7"/>
    <mergeCell ref="AB7:AK7"/>
    <mergeCell ref="L8:N8"/>
    <mergeCell ref="AG8:AI8"/>
    <mergeCell ref="L12:N12"/>
    <mergeCell ref="P8:R8"/>
    <mergeCell ref="AB8:AD8"/>
    <mergeCell ref="AB13:AD13"/>
    <mergeCell ref="AG13:AK13"/>
    <mergeCell ref="AG10:AI10"/>
    <mergeCell ref="AG19:AI19"/>
    <mergeCell ref="L16:N16"/>
    <mergeCell ref="P18:R18"/>
    <mergeCell ref="AB18:AD18"/>
  </mergeCells>
  <conditionalFormatting sqref="R236:BE236 R258:BE258 R261:BE262 R264:BE264 R212:BE214 R200:BE200 R204:BE204 R202:BE202 R233:BE234 R241:BE242 R247:BE248 R208:BE208 R252:BE252 R182:BE182 R164:BE164 R178:BE178 R133:R134 R136 R138 S133:BE133 R129:BE129 R145:BE146 R142:BE143 R158:BE159 R173:BE174 R170:BE171 R150:BE153 R155:BE155 R119:BE119 R125:BE127 M59 O87 R102:BE102 R184:BE187 R102:R119 R191:BE191">
    <cfRule type="cellIs" dxfId="7" priority="26" operator="lessThan">
      <formula>0</formula>
    </cfRule>
  </conditionalFormatting>
  <conditionalFormatting sqref="R188:BE190">
    <cfRule type="cellIs" dxfId="6" priority="2" operator="lessThan">
      <formula>0</formula>
    </cfRule>
  </conditionalFormatting>
  <conditionalFormatting sqref="R250">
    <cfRule type="cellIs" dxfId="5" priority="1" operator="lessThan">
      <formula>0</formula>
    </cfRule>
  </conditionalFormatting>
  <dataValidations count="8">
    <dataValidation type="list" allowBlank="1" showInputMessage="1" showErrorMessage="1" sqref="O181">
      <formula1>"Straight line"</formula1>
    </dataValidation>
    <dataValidation type="list" allowBlank="1" showInputMessage="1" showErrorMessage="1" sqref="M35">
      <formula1>"Yes,No"</formula1>
    </dataValidation>
    <dataValidation type="list" allowBlank="1" showInputMessage="1" showErrorMessage="1" sqref="N14">
      <formula1>Locations</formula1>
    </dataValidation>
    <dataValidation type="list" allowBlank="1" showInputMessage="1" showErrorMessage="1" sqref="T9">
      <formula1>Ensources</formula1>
    </dataValidation>
    <dataValidation type="list" allowBlank="1" showInputMessage="1" showErrorMessage="1" sqref="Z15">
      <formula1>Ins_Level</formula1>
    </dataValidation>
    <dataValidation type="list" allowBlank="1" showInputMessage="1" showErrorMessage="1" sqref="M18">
      <formula1>Enservices3</formula1>
    </dataValidation>
    <dataValidation type="list" allowBlank="1" showInputMessage="1" showErrorMessage="1" sqref="AF9">
      <formula1>ST_techs</formula1>
    </dataValidation>
    <dataValidation type="list" allowBlank="1" showInputMessage="1" showErrorMessage="1" sqref="L18">
      <formula1>Enservices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Lists!$F$6:$F$8</xm:f>
          </x14:formula1>
          <xm:sqref>N10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5:BE15"/>
  <sheetViews>
    <sheetView topLeftCell="N1" workbookViewId="0">
      <selection activeCell="Q29" sqref="Q29"/>
    </sheetView>
  </sheetViews>
  <sheetFormatPr baseColWidth="10" defaultRowHeight="15" outlineLevelRow="1" x14ac:dyDescent="0.25"/>
  <sheetData>
    <row r="5" spans="2:57" ht="15.75" thickBot="1" x14ac:dyDescent="0.3"/>
    <row r="6" spans="2:57" s="79" customFormat="1" ht="14.25" customHeight="1" outlineLevel="1" thickTop="1" thickBot="1" x14ac:dyDescent="0.3">
      <c r="B6" s="24" t="s">
        <v>271</v>
      </c>
      <c r="L6" s="80"/>
      <c r="M6" s="25" t="s">
        <v>5</v>
      </c>
      <c r="N6" s="25" t="s">
        <v>28</v>
      </c>
      <c r="O6" s="73" t="e">
        <f>+HLOOKUP(1,$R$7:$BE$8,2,0)-1</f>
        <v>#N/A</v>
      </c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</row>
    <row r="7" spans="2:57" s="7" customFormat="1" ht="14.25" customHeight="1" outlineLevel="1" thickTop="1" x14ac:dyDescent="0.25">
      <c r="B7" s="13"/>
      <c r="L7" s="6"/>
      <c r="M7" s="20"/>
      <c r="N7" s="20"/>
      <c r="O7" s="86"/>
      <c r="R7" s="84">
        <f t="shared" ref="R7:BE7" si="0">+IF(R9&gt;0,1,0)</f>
        <v>0</v>
      </c>
      <c r="S7" s="84" t="e">
        <f t="shared" si="0"/>
        <v>#N/A</v>
      </c>
      <c r="T7" s="84" t="e">
        <f t="shared" si="0"/>
        <v>#N/A</v>
      </c>
      <c r="U7" s="84" t="e">
        <f t="shared" si="0"/>
        <v>#N/A</v>
      </c>
      <c r="V7" s="84" t="e">
        <f t="shared" si="0"/>
        <v>#N/A</v>
      </c>
      <c r="W7" s="84" t="e">
        <f t="shared" si="0"/>
        <v>#N/A</v>
      </c>
      <c r="X7" s="84" t="e">
        <f t="shared" si="0"/>
        <v>#N/A</v>
      </c>
      <c r="Y7" s="84" t="e">
        <f t="shared" si="0"/>
        <v>#N/A</v>
      </c>
      <c r="Z7" s="84" t="e">
        <f t="shared" si="0"/>
        <v>#N/A</v>
      </c>
      <c r="AA7" s="84" t="e">
        <f t="shared" si="0"/>
        <v>#N/A</v>
      </c>
      <c r="AB7" s="84" t="e">
        <f t="shared" si="0"/>
        <v>#N/A</v>
      </c>
      <c r="AC7" s="84" t="e">
        <f t="shared" si="0"/>
        <v>#N/A</v>
      </c>
      <c r="AD7" s="84" t="e">
        <f t="shared" si="0"/>
        <v>#N/A</v>
      </c>
      <c r="AE7" s="84" t="e">
        <f t="shared" si="0"/>
        <v>#N/A</v>
      </c>
      <c r="AF7" s="84" t="e">
        <f t="shared" si="0"/>
        <v>#N/A</v>
      </c>
      <c r="AG7" s="84" t="e">
        <f t="shared" si="0"/>
        <v>#N/A</v>
      </c>
      <c r="AH7" s="84" t="e">
        <f t="shared" si="0"/>
        <v>#N/A</v>
      </c>
      <c r="AI7" s="84" t="e">
        <f t="shared" si="0"/>
        <v>#N/A</v>
      </c>
      <c r="AJ7" s="84" t="e">
        <f t="shared" si="0"/>
        <v>#N/A</v>
      </c>
      <c r="AK7" s="84" t="e">
        <f t="shared" si="0"/>
        <v>#N/A</v>
      </c>
      <c r="AL7" s="84" t="e">
        <f t="shared" si="0"/>
        <v>#N/A</v>
      </c>
      <c r="AM7" s="84" t="e">
        <f t="shared" si="0"/>
        <v>#N/A</v>
      </c>
      <c r="AN7" s="84" t="e">
        <f t="shared" si="0"/>
        <v>#N/A</v>
      </c>
      <c r="AO7" s="84" t="e">
        <f t="shared" si="0"/>
        <v>#N/A</v>
      </c>
      <c r="AP7" s="84" t="e">
        <f t="shared" si="0"/>
        <v>#N/A</v>
      </c>
      <c r="AQ7" s="84" t="e">
        <f t="shared" si="0"/>
        <v>#N/A</v>
      </c>
      <c r="AR7" s="84" t="e">
        <f t="shared" si="0"/>
        <v>#N/A</v>
      </c>
      <c r="AS7" s="84" t="e">
        <f t="shared" si="0"/>
        <v>#N/A</v>
      </c>
      <c r="AT7" s="84" t="e">
        <f t="shared" si="0"/>
        <v>#N/A</v>
      </c>
      <c r="AU7" s="84" t="e">
        <f t="shared" si="0"/>
        <v>#N/A</v>
      </c>
      <c r="AV7" s="84" t="e">
        <f t="shared" si="0"/>
        <v>#N/A</v>
      </c>
      <c r="AW7" s="84" t="e">
        <f t="shared" si="0"/>
        <v>#N/A</v>
      </c>
      <c r="AX7" s="84" t="e">
        <f t="shared" si="0"/>
        <v>#N/A</v>
      </c>
      <c r="AY7" s="84" t="e">
        <f t="shared" si="0"/>
        <v>#N/A</v>
      </c>
      <c r="AZ7" s="84" t="e">
        <f t="shared" si="0"/>
        <v>#N/A</v>
      </c>
      <c r="BA7" s="84" t="e">
        <f t="shared" si="0"/>
        <v>#N/A</v>
      </c>
      <c r="BB7" s="84" t="e">
        <f t="shared" si="0"/>
        <v>#N/A</v>
      </c>
      <c r="BC7" s="84" t="e">
        <f t="shared" si="0"/>
        <v>#N/A</v>
      </c>
      <c r="BD7" s="84" t="e">
        <f t="shared" si="0"/>
        <v>#N/A</v>
      </c>
      <c r="BE7" s="84" t="e">
        <f t="shared" si="0"/>
        <v>#N/A</v>
      </c>
    </row>
    <row r="8" spans="2:57" s="7" customFormat="1" ht="14.25" customHeight="1" outlineLevel="1" x14ac:dyDescent="0.25">
      <c r="B8" s="13"/>
      <c r="L8" s="6"/>
      <c r="M8" s="20"/>
      <c r="N8" s="20"/>
      <c r="O8" s="86"/>
      <c r="R8" s="82">
        <f>+SolarThermal!R61</f>
        <v>1</v>
      </c>
      <c r="S8" s="82">
        <f>+SolarThermal!S61</f>
        <v>2</v>
      </c>
      <c r="T8" s="82">
        <f>+SolarThermal!T61</f>
        <v>3</v>
      </c>
      <c r="U8" s="82">
        <f>+SolarThermal!U61</f>
        <v>4</v>
      </c>
      <c r="V8" s="82">
        <f>+SolarThermal!V61</f>
        <v>5</v>
      </c>
      <c r="W8" s="82">
        <f>+SolarThermal!W61</f>
        <v>6</v>
      </c>
      <c r="X8" s="82">
        <f>+SolarThermal!X61</f>
        <v>7</v>
      </c>
      <c r="Y8" s="82">
        <f>+SolarThermal!Y61</f>
        <v>8</v>
      </c>
      <c r="Z8" s="82">
        <f>+SolarThermal!Z61</f>
        <v>9</v>
      </c>
      <c r="AA8" s="82">
        <f>+SolarThermal!AA61</f>
        <v>10</v>
      </c>
      <c r="AB8" s="82">
        <f>+SolarThermal!AB61</f>
        <v>11</v>
      </c>
      <c r="AC8" s="82">
        <f>+SolarThermal!AC61</f>
        <v>12</v>
      </c>
      <c r="AD8" s="82">
        <f>+SolarThermal!AD61</f>
        <v>13</v>
      </c>
      <c r="AE8" s="82">
        <f>+SolarThermal!AE61</f>
        <v>14</v>
      </c>
      <c r="AF8" s="82">
        <f>+SolarThermal!AF61</f>
        <v>15</v>
      </c>
      <c r="AG8" s="82">
        <f>+SolarThermal!AG61</f>
        <v>16</v>
      </c>
      <c r="AH8" s="82">
        <f>+SolarThermal!AH61</f>
        <v>17</v>
      </c>
      <c r="AI8" s="82">
        <f>+SolarThermal!AI61</f>
        <v>18</v>
      </c>
      <c r="AJ8" s="82">
        <f>+SolarThermal!AJ61</f>
        <v>19</v>
      </c>
      <c r="AK8" s="82">
        <f>+SolarThermal!AK61</f>
        <v>20</v>
      </c>
      <c r="AL8" s="82">
        <f>+SolarThermal!AL61</f>
        <v>21</v>
      </c>
      <c r="AM8" s="82">
        <f>+SolarThermal!AM61</f>
        <v>22</v>
      </c>
      <c r="AN8" s="82">
        <f>+SolarThermal!AN61</f>
        <v>23</v>
      </c>
      <c r="AO8" s="82">
        <f>+SolarThermal!AO61</f>
        <v>24</v>
      </c>
      <c r="AP8" s="82">
        <f>+SolarThermal!AP61</f>
        <v>25</v>
      </c>
      <c r="AQ8" s="82">
        <f>+SolarThermal!AQ61</f>
        <v>26</v>
      </c>
      <c r="AR8" s="82">
        <f>+SolarThermal!AR61</f>
        <v>27</v>
      </c>
      <c r="AS8" s="82">
        <f>+SolarThermal!AS61</f>
        <v>28</v>
      </c>
      <c r="AT8" s="82">
        <f>+SolarThermal!AT61</f>
        <v>29</v>
      </c>
      <c r="AU8" s="82">
        <f>+SolarThermal!AU61</f>
        <v>30</v>
      </c>
      <c r="AV8" s="82">
        <f>+SolarThermal!AV61</f>
        <v>31</v>
      </c>
      <c r="AW8" s="82">
        <f>+SolarThermal!AW61</f>
        <v>32</v>
      </c>
      <c r="AX8" s="82">
        <f>+SolarThermal!AX61</f>
        <v>33</v>
      </c>
      <c r="AY8" s="82">
        <f>+SolarThermal!AY61</f>
        <v>34</v>
      </c>
      <c r="AZ8" s="82">
        <f>+SolarThermal!AZ61</f>
        <v>35</v>
      </c>
      <c r="BA8" s="82">
        <f>+SolarThermal!BA61</f>
        <v>36</v>
      </c>
      <c r="BB8" s="82">
        <f>+SolarThermal!BB61</f>
        <v>37</v>
      </c>
      <c r="BC8" s="82">
        <f>+SolarThermal!BC61</f>
        <v>38</v>
      </c>
      <c r="BD8" s="82">
        <f>+SolarThermal!BD61</f>
        <v>39</v>
      </c>
      <c r="BE8" s="82">
        <f>+SolarThermal!BE61</f>
        <v>40</v>
      </c>
    </row>
    <row r="9" spans="2:57" s="7" customFormat="1" ht="14.25" customHeight="1" outlineLevel="1" x14ac:dyDescent="0.25">
      <c r="B9" s="13"/>
      <c r="C9" s="7" t="s">
        <v>272</v>
      </c>
      <c r="L9" s="6"/>
      <c r="M9" s="42" t="s">
        <v>5</v>
      </c>
      <c r="N9" s="42" t="s">
        <v>23</v>
      </c>
      <c r="O9" s="22"/>
      <c r="R9" s="35">
        <f t="shared" ref="R9:BE9" si="1">+R14-R11</f>
        <v>0</v>
      </c>
      <c r="S9" s="35" t="e">
        <f t="shared" si="1"/>
        <v>#N/A</v>
      </c>
      <c r="T9" s="35" t="e">
        <f t="shared" si="1"/>
        <v>#N/A</v>
      </c>
      <c r="U9" s="35" t="e">
        <f t="shared" si="1"/>
        <v>#N/A</v>
      </c>
      <c r="V9" s="35" t="e">
        <f t="shared" si="1"/>
        <v>#N/A</v>
      </c>
      <c r="W9" s="35" t="e">
        <f t="shared" si="1"/>
        <v>#N/A</v>
      </c>
      <c r="X9" s="35" t="e">
        <f t="shared" si="1"/>
        <v>#N/A</v>
      </c>
      <c r="Y9" s="35" t="e">
        <f t="shared" si="1"/>
        <v>#N/A</v>
      </c>
      <c r="Z9" s="35" t="e">
        <f t="shared" si="1"/>
        <v>#N/A</v>
      </c>
      <c r="AA9" s="35" t="e">
        <f t="shared" si="1"/>
        <v>#N/A</v>
      </c>
      <c r="AB9" s="35" t="e">
        <f t="shared" si="1"/>
        <v>#N/A</v>
      </c>
      <c r="AC9" s="35" t="e">
        <f t="shared" si="1"/>
        <v>#N/A</v>
      </c>
      <c r="AD9" s="35" t="e">
        <f t="shared" si="1"/>
        <v>#N/A</v>
      </c>
      <c r="AE9" s="35" t="e">
        <f t="shared" si="1"/>
        <v>#N/A</v>
      </c>
      <c r="AF9" s="35" t="e">
        <f t="shared" si="1"/>
        <v>#N/A</v>
      </c>
      <c r="AG9" s="35" t="e">
        <f t="shared" si="1"/>
        <v>#N/A</v>
      </c>
      <c r="AH9" s="35" t="e">
        <f t="shared" si="1"/>
        <v>#N/A</v>
      </c>
      <c r="AI9" s="35" t="e">
        <f t="shared" si="1"/>
        <v>#N/A</v>
      </c>
      <c r="AJ9" s="35" t="e">
        <f t="shared" si="1"/>
        <v>#N/A</v>
      </c>
      <c r="AK9" s="35" t="e">
        <f t="shared" si="1"/>
        <v>#N/A</v>
      </c>
      <c r="AL9" s="35" t="e">
        <f t="shared" si="1"/>
        <v>#N/A</v>
      </c>
      <c r="AM9" s="35" t="e">
        <f t="shared" si="1"/>
        <v>#N/A</v>
      </c>
      <c r="AN9" s="35" t="e">
        <f t="shared" si="1"/>
        <v>#N/A</v>
      </c>
      <c r="AO9" s="35" t="e">
        <f t="shared" si="1"/>
        <v>#N/A</v>
      </c>
      <c r="AP9" s="35" t="e">
        <f t="shared" si="1"/>
        <v>#N/A</v>
      </c>
      <c r="AQ9" s="35" t="e">
        <f t="shared" si="1"/>
        <v>#N/A</v>
      </c>
      <c r="AR9" s="35" t="e">
        <f t="shared" si="1"/>
        <v>#N/A</v>
      </c>
      <c r="AS9" s="35" t="e">
        <f t="shared" si="1"/>
        <v>#N/A</v>
      </c>
      <c r="AT9" s="35" t="e">
        <f t="shared" si="1"/>
        <v>#N/A</v>
      </c>
      <c r="AU9" s="35" t="e">
        <f t="shared" si="1"/>
        <v>#N/A</v>
      </c>
      <c r="AV9" s="35" t="e">
        <f t="shared" si="1"/>
        <v>#N/A</v>
      </c>
      <c r="AW9" s="35" t="e">
        <f t="shared" si="1"/>
        <v>#N/A</v>
      </c>
      <c r="AX9" s="35" t="e">
        <f t="shared" si="1"/>
        <v>#N/A</v>
      </c>
      <c r="AY9" s="35" t="e">
        <f t="shared" si="1"/>
        <v>#N/A</v>
      </c>
      <c r="AZ9" s="35" t="e">
        <f t="shared" si="1"/>
        <v>#N/A</v>
      </c>
      <c r="BA9" s="35" t="e">
        <f t="shared" si="1"/>
        <v>#N/A</v>
      </c>
      <c r="BB9" s="35" t="e">
        <f t="shared" si="1"/>
        <v>#N/A</v>
      </c>
      <c r="BC9" s="35" t="e">
        <f t="shared" si="1"/>
        <v>#N/A</v>
      </c>
      <c r="BD9" s="35" t="e">
        <f t="shared" si="1"/>
        <v>#N/A</v>
      </c>
      <c r="BE9" s="35" t="e">
        <f t="shared" si="1"/>
        <v>#N/A</v>
      </c>
    </row>
    <row r="10" spans="2:57" s="2" customFormat="1" ht="12.75" outlineLevel="1" x14ac:dyDescent="0.2">
      <c r="D10" s="2" t="s">
        <v>268</v>
      </c>
      <c r="M10" s="42" t="s">
        <v>5</v>
      </c>
      <c r="N10" s="42" t="s">
        <v>23</v>
      </c>
      <c r="P10" s="42"/>
      <c r="Q10" s="42"/>
      <c r="R10" s="77">
        <f>+Q10+SolarThermal!R170+SolarThermal!R142+SolarThermal!R127</f>
        <v>0</v>
      </c>
      <c r="S10" s="77" t="e">
        <f>+R10+SolarThermal!S170+SolarThermal!S142+SolarThermal!S127</f>
        <v>#N/A</v>
      </c>
      <c r="T10" s="77" t="e">
        <f>+S10+SolarThermal!T170+SolarThermal!T142+SolarThermal!T127</f>
        <v>#N/A</v>
      </c>
      <c r="U10" s="77" t="e">
        <f>+T10+SolarThermal!U170+SolarThermal!U142+SolarThermal!U127</f>
        <v>#N/A</v>
      </c>
      <c r="V10" s="77" t="e">
        <f>+U10+SolarThermal!V170+SolarThermal!V142+SolarThermal!V127</f>
        <v>#N/A</v>
      </c>
      <c r="W10" s="77" t="e">
        <f>+V10+SolarThermal!W170+SolarThermal!W142+SolarThermal!W127</f>
        <v>#N/A</v>
      </c>
      <c r="X10" s="77" t="e">
        <f>+W10+SolarThermal!X170+SolarThermal!X142+SolarThermal!X127</f>
        <v>#N/A</v>
      </c>
      <c r="Y10" s="77" t="e">
        <f>+X10+SolarThermal!Y170+SolarThermal!Y142+SolarThermal!Y127</f>
        <v>#N/A</v>
      </c>
      <c r="Z10" s="77" t="e">
        <f>+Y10+SolarThermal!Z170+SolarThermal!Z142+SolarThermal!Z127</f>
        <v>#N/A</v>
      </c>
      <c r="AA10" s="77" t="e">
        <f>+Z10+SolarThermal!AA170+SolarThermal!AA142+SolarThermal!AA127</f>
        <v>#N/A</v>
      </c>
      <c r="AB10" s="77" t="e">
        <f>+AA10+SolarThermal!AB170+SolarThermal!AB142+SolarThermal!AB127</f>
        <v>#N/A</v>
      </c>
      <c r="AC10" s="77" t="e">
        <f>+AB10+SolarThermal!AC170+SolarThermal!AC142+SolarThermal!AC127</f>
        <v>#N/A</v>
      </c>
      <c r="AD10" s="77" t="e">
        <f>+AC10+SolarThermal!AD170+SolarThermal!AD142+SolarThermal!AD127</f>
        <v>#N/A</v>
      </c>
      <c r="AE10" s="77" t="e">
        <f>+AD10+SolarThermal!AE170+SolarThermal!AE142+SolarThermal!AE127</f>
        <v>#N/A</v>
      </c>
      <c r="AF10" s="77" t="e">
        <f>+AE10+SolarThermal!AF170+SolarThermal!AF142+SolarThermal!AF127</f>
        <v>#N/A</v>
      </c>
      <c r="AG10" s="77" t="e">
        <f>+AF10+SolarThermal!AG170+SolarThermal!AG142+SolarThermal!AG127</f>
        <v>#N/A</v>
      </c>
      <c r="AH10" s="77" t="e">
        <f>+AG10+SolarThermal!AH170+SolarThermal!AH142+SolarThermal!AH127</f>
        <v>#N/A</v>
      </c>
      <c r="AI10" s="77" t="e">
        <f>+AH10+SolarThermal!AI170+SolarThermal!AI142+SolarThermal!AI127</f>
        <v>#N/A</v>
      </c>
      <c r="AJ10" s="77" t="e">
        <f>+AI10+SolarThermal!AJ170+SolarThermal!AJ142+SolarThermal!AJ127</f>
        <v>#N/A</v>
      </c>
      <c r="AK10" s="77" t="e">
        <f>+AJ10+SolarThermal!AK170+SolarThermal!AK142+SolarThermal!AK127</f>
        <v>#N/A</v>
      </c>
      <c r="AL10" s="77" t="e">
        <f>+AK10+SolarThermal!AL170+SolarThermal!AL142+SolarThermal!AL127</f>
        <v>#N/A</v>
      </c>
      <c r="AM10" s="77" t="e">
        <f>+AL10+SolarThermal!AM170+SolarThermal!AM142+SolarThermal!AM127</f>
        <v>#N/A</v>
      </c>
      <c r="AN10" s="77" t="e">
        <f>+AM10+SolarThermal!AN170+SolarThermal!AN142+SolarThermal!AN127</f>
        <v>#N/A</v>
      </c>
      <c r="AO10" s="77" t="e">
        <f>+AN10+SolarThermal!AO170+SolarThermal!AO142+SolarThermal!AO127</f>
        <v>#N/A</v>
      </c>
      <c r="AP10" s="77" t="e">
        <f>+AO10+SolarThermal!AP170+SolarThermal!AP142+SolarThermal!AP127</f>
        <v>#N/A</v>
      </c>
      <c r="AQ10" s="77" t="e">
        <f>+AP10+SolarThermal!AQ170+SolarThermal!AQ142+SolarThermal!AQ127</f>
        <v>#N/A</v>
      </c>
      <c r="AR10" s="77" t="e">
        <f>+AQ10+SolarThermal!AR170+SolarThermal!AR142+SolarThermal!AR127</f>
        <v>#N/A</v>
      </c>
      <c r="AS10" s="77" t="e">
        <f>+AR10+SolarThermal!AS170+SolarThermal!AS142+SolarThermal!AS127</f>
        <v>#N/A</v>
      </c>
      <c r="AT10" s="77" t="e">
        <f>+AS10+SolarThermal!AT170+SolarThermal!AT142+SolarThermal!AT127</f>
        <v>#N/A</v>
      </c>
      <c r="AU10" s="77" t="e">
        <f>+AT10+SolarThermal!AU170+SolarThermal!AU142+SolarThermal!AU127</f>
        <v>#N/A</v>
      </c>
      <c r="AV10" s="77" t="e">
        <f>+AU10+SolarThermal!AV170+SolarThermal!AV142+SolarThermal!AV127</f>
        <v>#N/A</v>
      </c>
      <c r="AW10" s="77" t="e">
        <f>+AV10+SolarThermal!AW170+SolarThermal!AW142+SolarThermal!AW127</f>
        <v>#N/A</v>
      </c>
      <c r="AX10" s="77" t="e">
        <f>+AW10+SolarThermal!AX170+SolarThermal!AX142+SolarThermal!AX127</f>
        <v>#N/A</v>
      </c>
      <c r="AY10" s="77" t="e">
        <f>+AX10+SolarThermal!AY170+SolarThermal!AY142+SolarThermal!AY127</f>
        <v>#N/A</v>
      </c>
      <c r="AZ10" s="77" t="e">
        <f>+AY10+SolarThermal!AZ170+SolarThermal!AZ142+SolarThermal!AZ127</f>
        <v>#N/A</v>
      </c>
      <c r="BA10" s="77" t="e">
        <f>+AZ10+SolarThermal!BA170+SolarThermal!BA142+SolarThermal!BA127</f>
        <v>#N/A</v>
      </c>
      <c r="BB10" s="77" t="e">
        <f>+BA10+SolarThermal!BB170+SolarThermal!BB142+SolarThermal!BB127</f>
        <v>#N/A</v>
      </c>
      <c r="BC10" s="77" t="e">
        <f>+BB10+SolarThermal!BC170+SolarThermal!BC142+SolarThermal!BC127</f>
        <v>#N/A</v>
      </c>
      <c r="BD10" s="77" t="e">
        <f>+BC10+SolarThermal!BD170+SolarThermal!BD142+SolarThermal!BD127</f>
        <v>#N/A</v>
      </c>
      <c r="BE10" s="77" t="e">
        <f>+BD10+SolarThermal!BE170+SolarThermal!BE142+SolarThermal!BE127</f>
        <v>#N/A</v>
      </c>
    </row>
    <row r="11" spans="2:57" s="2" customFormat="1" ht="12.75" outlineLevel="1" x14ac:dyDescent="0.2">
      <c r="D11" s="2" t="s">
        <v>269</v>
      </c>
      <c r="M11" s="42" t="s">
        <v>5</v>
      </c>
      <c r="N11" s="42" t="s">
        <v>23</v>
      </c>
      <c r="P11" s="42"/>
      <c r="Q11" s="42"/>
      <c r="R11" s="77">
        <f>+Q11+SolarThermal!R171+SolarThermal!R143+SolarThermal!R127</f>
        <v>0</v>
      </c>
      <c r="S11" s="77" t="e">
        <f>+R11+SolarThermal!S171+SolarThermal!S143+SolarThermal!S127</f>
        <v>#N/A</v>
      </c>
      <c r="T11" s="77" t="e">
        <f>+S11+SolarThermal!T171+SolarThermal!T143+SolarThermal!T127</f>
        <v>#N/A</v>
      </c>
      <c r="U11" s="77" t="e">
        <f>+T11+SolarThermal!U171+SolarThermal!U143+SolarThermal!U127</f>
        <v>#N/A</v>
      </c>
      <c r="V11" s="77" t="e">
        <f>+U11+SolarThermal!V171+SolarThermal!V143+SolarThermal!V127</f>
        <v>#N/A</v>
      </c>
      <c r="W11" s="77" t="e">
        <f>+V11+SolarThermal!W171+SolarThermal!W143+SolarThermal!W127</f>
        <v>#N/A</v>
      </c>
      <c r="X11" s="77" t="e">
        <f>+W11+SolarThermal!X171+SolarThermal!X143+SolarThermal!X127</f>
        <v>#N/A</v>
      </c>
      <c r="Y11" s="77" t="e">
        <f>+X11+SolarThermal!Y171+SolarThermal!Y143+SolarThermal!Y127</f>
        <v>#N/A</v>
      </c>
      <c r="Z11" s="77" t="e">
        <f>+Y11+SolarThermal!Z171+SolarThermal!Z143+SolarThermal!Z127</f>
        <v>#N/A</v>
      </c>
      <c r="AA11" s="77" t="e">
        <f>+Z11+SolarThermal!AA171+SolarThermal!AA143+SolarThermal!AA127</f>
        <v>#N/A</v>
      </c>
      <c r="AB11" s="77" t="e">
        <f>+AA11+SolarThermal!AB171+SolarThermal!AB143+SolarThermal!AB127</f>
        <v>#N/A</v>
      </c>
      <c r="AC11" s="77" t="e">
        <f>+AB11+SolarThermal!AC171+SolarThermal!AC143+SolarThermal!AC127</f>
        <v>#N/A</v>
      </c>
      <c r="AD11" s="77" t="e">
        <f>+AC11+SolarThermal!AD171+SolarThermal!AD143+SolarThermal!AD127</f>
        <v>#N/A</v>
      </c>
      <c r="AE11" s="77" t="e">
        <f>+AD11+SolarThermal!AE171+SolarThermal!AE143+SolarThermal!AE127</f>
        <v>#N/A</v>
      </c>
      <c r="AF11" s="77" t="e">
        <f>+AE11+SolarThermal!AF171+SolarThermal!AF143+SolarThermal!AF127</f>
        <v>#N/A</v>
      </c>
      <c r="AG11" s="77" t="e">
        <f>+AF11+SolarThermal!AG171+SolarThermal!AG143+SolarThermal!AG127</f>
        <v>#N/A</v>
      </c>
      <c r="AH11" s="77" t="e">
        <f>+AG11+SolarThermal!AH171+SolarThermal!AH143+SolarThermal!AH127</f>
        <v>#N/A</v>
      </c>
      <c r="AI11" s="77" t="e">
        <f>+AH11+SolarThermal!AI171+SolarThermal!AI143+SolarThermal!AI127</f>
        <v>#N/A</v>
      </c>
      <c r="AJ11" s="77" t="e">
        <f>+AI11+SolarThermal!AJ171+SolarThermal!AJ143+SolarThermal!AJ127</f>
        <v>#N/A</v>
      </c>
      <c r="AK11" s="77" t="e">
        <f>+AJ11+SolarThermal!AK171+SolarThermal!AK143+SolarThermal!AK127</f>
        <v>#N/A</v>
      </c>
      <c r="AL11" s="77" t="e">
        <f>+AK11+SolarThermal!AL171+SolarThermal!AL143+SolarThermal!AL127</f>
        <v>#N/A</v>
      </c>
      <c r="AM11" s="77" t="e">
        <f>+AL11+SolarThermal!AM171+SolarThermal!AM143+SolarThermal!AM127</f>
        <v>#N/A</v>
      </c>
      <c r="AN11" s="77" t="e">
        <f>+AM11+SolarThermal!AN171+SolarThermal!AN143+SolarThermal!AN127</f>
        <v>#N/A</v>
      </c>
      <c r="AO11" s="77" t="e">
        <f>+AN11+SolarThermal!AO171+SolarThermal!AO143+SolarThermal!AO127</f>
        <v>#N/A</v>
      </c>
      <c r="AP11" s="77" t="e">
        <f>+AO11+SolarThermal!AP171+SolarThermal!AP143+SolarThermal!AP127</f>
        <v>#N/A</v>
      </c>
      <c r="AQ11" s="77" t="e">
        <f>+AP11+SolarThermal!AQ171+SolarThermal!AQ143+SolarThermal!AQ127</f>
        <v>#N/A</v>
      </c>
      <c r="AR11" s="77" t="e">
        <f>+AQ11+SolarThermal!AR171+SolarThermal!AR143+SolarThermal!AR127</f>
        <v>#N/A</v>
      </c>
      <c r="AS11" s="77" t="e">
        <f>+AR11+SolarThermal!AS171+SolarThermal!AS143+SolarThermal!AS127</f>
        <v>#N/A</v>
      </c>
      <c r="AT11" s="77" t="e">
        <f>+AS11+SolarThermal!AT171+SolarThermal!AT143+SolarThermal!AT127</f>
        <v>#N/A</v>
      </c>
      <c r="AU11" s="77" t="e">
        <f>+AT11+SolarThermal!AU171+SolarThermal!AU143+SolarThermal!AU127</f>
        <v>#N/A</v>
      </c>
      <c r="AV11" s="77" t="e">
        <f>+AU11+SolarThermal!AV171+SolarThermal!AV143+SolarThermal!AV127</f>
        <v>#N/A</v>
      </c>
      <c r="AW11" s="77" t="e">
        <f>+AV11+SolarThermal!AW171+SolarThermal!AW143+SolarThermal!AW127</f>
        <v>#N/A</v>
      </c>
      <c r="AX11" s="77" t="e">
        <f>+AW11+SolarThermal!AX171+SolarThermal!AX143+SolarThermal!AX127</f>
        <v>#N/A</v>
      </c>
      <c r="AY11" s="77" t="e">
        <f>+AX11+SolarThermal!AY171+SolarThermal!AY143+SolarThermal!AY127</f>
        <v>#N/A</v>
      </c>
      <c r="AZ11" s="77" t="e">
        <f>+AY11+SolarThermal!AZ171+SolarThermal!AZ143+SolarThermal!AZ127</f>
        <v>#N/A</v>
      </c>
      <c r="BA11" s="77" t="e">
        <f>+AZ11+SolarThermal!BA171+SolarThermal!BA143+SolarThermal!BA127</f>
        <v>#N/A</v>
      </c>
      <c r="BB11" s="77" t="e">
        <f>+BA11+SolarThermal!BB171+SolarThermal!BB143+SolarThermal!BB127</f>
        <v>#N/A</v>
      </c>
      <c r="BC11" s="77" t="e">
        <f>+BB11+SolarThermal!BC171+SolarThermal!BC143+SolarThermal!BC127</f>
        <v>#N/A</v>
      </c>
      <c r="BD11" s="77" t="e">
        <f>+BC11+SolarThermal!BD171+SolarThermal!BD143+SolarThermal!BD127</f>
        <v>#N/A</v>
      </c>
      <c r="BE11" s="77" t="e">
        <f>+BD11+SolarThermal!BE171+SolarThermal!BE143+SolarThermal!BE127</f>
        <v>#N/A</v>
      </c>
    </row>
    <row r="12" spans="2:57" s="2" customFormat="1" ht="12.75" outlineLevel="1" x14ac:dyDescent="0.2">
      <c r="D12" s="2" t="s">
        <v>257</v>
      </c>
      <c r="M12" s="42" t="s">
        <v>5</v>
      </c>
      <c r="N12" s="42" t="s">
        <v>13</v>
      </c>
      <c r="O12" s="42" t="e">
        <f>+IF(ROUND(SUM(SolarThermal!R127:BE127,SolarThermal!R142:BE142,SolarThermal!R170:BE170)-BE10,0)=0,"OK","ERROR")</f>
        <v>#N/A</v>
      </c>
      <c r="P12" s="42"/>
      <c r="Q12" s="42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</row>
    <row r="13" spans="2:57" s="2" customFormat="1" ht="12.75" outlineLevel="1" x14ac:dyDescent="0.2">
      <c r="D13" s="2" t="s">
        <v>258</v>
      </c>
      <c r="M13" s="42" t="s">
        <v>5</v>
      </c>
      <c r="N13" s="42" t="s">
        <v>13</v>
      </c>
      <c r="O13" s="42" t="e">
        <f>+IF(ROUND(SUM(SolarThermal!R127:BE127,SolarThermal!R143:BE143,SolarThermal!R171:BE171)-BE11,0)=0,"OK","ERROR")</f>
        <v>#N/A</v>
      </c>
      <c r="P13" s="42"/>
      <c r="Q13" s="42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</row>
    <row r="14" spans="2:57" s="2" customFormat="1" ht="12.75" outlineLevel="1" x14ac:dyDescent="0.2">
      <c r="D14" s="2" t="s">
        <v>101</v>
      </c>
      <c r="M14" s="42" t="s">
        <v>5</v>
      </c>
      <c r="N14" s="42" t="s">
        <v>23</v>
      </c>
      <c r="O14" s="42"/>
      <c r="P14" s="42"/>
      <c r="Q14" s="42"/>
      <c r="R14" s="77">
        <f>+Q14+SolarThermal!R202+SolarThermal!R212</f>
        <v>0</v>
      </c>
      <c r="S14" s="77" t="e">
        <f>+R14+SolarThermal!S202+SolarThermal!S212</f>
        <v>#N/A</v>
      </c>
      <c r="T14" s="77" t="e">
        <f>+S14+SolarThermal!T202+SolarThermal!T212</f>
        <v>#N/A</v>
      </c>
      <c r="U14" s="77" t="e">
        <f>+T14+SolarThermal!U202+SolarThermal!U212</f>
        <v>#N/A</v>
      </c>
      <c r="V14" s="77" t="e">
        <f>+U14+SolarThermal!V202+SolarThermal!V212</f>
        <v>#N/A</v>
      </c>
      <c r="W14" s="77" t="e">
        <f>+V14+SolarThermal!W202+SolarThermal!W212</f>
        <v>#N/A</v>
      </c>
      <c r="X14" s="77" t="e">
        <f>+W14+SolarThermal!X202+SolarThermal!X212</f>
        <v>#N/A</v>
      </c>
      <c r="Y14" s="77" t="e">
        <f>+X14+SolarThermal!Y202+SolarThermal!Y212</f>
        <v>#N/A</v>
      </c>
      <c r="Z14" s="77" t="e">
        <f>+Y14+SolarThermal!Z202+SolarThermal!Z212</f>
        <v>#N/A</v>
      </c>
      <c r="AA14" s="77" t="e">
        <f>+Z14+SolarThermal!AA202+SolarThermal!AA212</f>
        <v>#N/A</v>
      </c>
      <c r="AB14" s="77" t="e">
        <f>+AA14+SolarThermal!AB202+SolarThermal!AB212</f>
        <v>#N/A</v>
      </c>
      <c r="AC14" s="77" t="e">
        <f>+AB14+SolarThermal!AC202+SolarThermal!AC212</f>
        <v>#N/A</v>
      </c>
      <c r="AD14" s="77" t="e">
        <f>+AC14+SolarThermal!AD202+SolarThermal!AD212</f>
        <v>#N/A</v>
      </c>
      <c r="AE14" s="77" t="e">
        <f>+AD14+SolarThermal!AE202+SolarThermal!AE212</f>
        <v>#N/A</v>
      </c>
      <c r="AF14" s="77" t="e">
        <f>+AE14+SolarThermal!AF202+SolarThermal!AF212</f>
        <v>#N/A</v>
      </c>
      <c r="AG14" s="77" t="e">
        <f>+AF14+SolarThermal!AG202+SolarThermal!AG212</f>
        <v>#N/A</v>
      </c>
      <c r="AH14" s="77" t="e">
        <f>+AG14+SolarThermal!AH202+SolarThermal!AH212</f>
        <v>#N/A</v>
      </c>
      <c r="AI14" s="77" t="e">
        <f>+AH14+SolarThermal!AI202+SolarThermal!AI212</f>
        <v>#N/A</v>
      </c>
      <c r="AJ14" s="77" t="e">
        <f>+AI14+SolarThermal!AJ202+SolarThermal!AJ212</f>
        <v>#N/A</v>
      </c>
      <c r="AK14" s="77" t="e">
        <f>+AJ14+SolarThermal!AK202+SolarThermal!AK212</f>
        <v>#N/A</v>
      </c>
      <c r="AL14" s="77" t="e">
        <f>+AK14+SolarThermal!AL202+SolarThermal!AL212</f>
        <v>#N/A</v>
      </c>
      <c r="AM14" s="77" t="e">
        <f>+AL14+SolarThermal!AM202+SolarThermal!AM212</f>
        <v>#N/A</v>
      </c>
      <c r="AN14" s="77" t="e">
        <f>+AM14+SolarThermal!AN202+SolarThermal!AN212</f>
        <v>#N/A</v>
      </c>
      <c r="AO14" s="77" t="e">
        <f>+AN14+SolarThermal!AO202+SolarThermal!AO212</f>
        <v>#N/A</v>
      </c>
      <c r="AP14" s="77" t="e">
        <f>+AO14+SolarThermal!AP202+SolarThermal!AP212</f>
        <v>#N/A</v>
      </c>
      <c r="AQ14" s="77" t="e">
        <f>+AP14+SolarThermal!AQ202+SolarThermal!AQ212</f>
        <v>#N/A</v>
      </c>
      <c r="AR14" s="77" t="e">
        <f>+AQ14+SolarThermal!AR202+SolarThermal!AR212</f>
        <v>#N/A</v>
      </c>
      <c r="AS14" s="77" t="e">
        <f>+AR14+SolarThermal!AS202+SolarThermal!AS212</f>
        <v>#N/A</v>
      </c>
      <c r="AT14" s="77" t="e">
        <f>+AS14+SolarThermal!AT202+SolarThermal!AT212</f>
        <v>#N/A</v>
      </c>
      <c r="AU14" s="77" t="e">
        <f>+AT14+SolarThermal!AU202+SolarThermal!AU212</f>
        <v>#N/A</v>
      </c>
      <c r="AV14" s="77" t="e">
        <f>+AU14+SolarThermal!AV202+SolarThermal!AV212</f>
        <v>#N/A</v>
      </c>
      <c r="AW14" s="77" t="e">
        <f>+AV14+SolarThermal!AW202+SolarThermal!AW212</f>
        <v>#N/A</v>
      </c>
      <c r="AX14" s="77" t="e">
        <f>+AW14+SolarThermal!AX202+SolarThermal!AX212</f>
        <v>#N/A</v>
      </c>
      <c r="AY14" s="77" t="e">
        <f>+AX14+SolarThermal!AY202+SolarThermal!AY212</f>
        <v>#N/A</v>
      </c>
      <c r="AZ14" s="77" t="e">
        <f>+AY14+SolarThermal!AZ202+SolarThermal!AZ212</f>
        <v>#N/A</v>
      </c>
      <c r="BA14" s="77" t="e">
        <f>+AZ14+SolarThermal!BA202+SolarThermal!BA212</f>
        <v>#N/A</v>
      </c>
      <c r="BB14" s="77" t="e">
        <f>+BA14+SolarThermal!BB202+SolarThermal!BB212</f>
        <v>#N/A</v>
      </c>
      <c r="BC14" s="77" t="e">
        <f>+BB14+SolarThermal!BC202+SolarThermal!BC212</f>
        <v>#N/A</v>
      </c>
      <c r="BD14" s="77" t="e">
        <f>+BC14+SolarThermal!BD202+SolarThermal!BD212</f>
        <v>#N/A</v>
      </c>
      <c r="BE14" s="77" t="e">
        <f>+BD14+SolarThermal!BE202+SolarThermal!BE212</f>
        <v>#N/A</v>
      </c>
    </row>
    <row r="15" spans="2:57" s="2" customFormat="1" ht="12.75" outlineLevel="1" x14ac:dyDescent="0.2">
      <c r="D15" s="2" t="s">
        <v>12</v>
      </c>
      <c r="M15" s="42" t="s">
        <v>5</v>
      </c>
      <c r="N15" s="42" t="s">
        <v>13</v>
      </c>
      <c r="O15" s="42" t="e">
        <f>+IF(ROUND(SUM(SolarThermal!R202:BE202,SolarThermal!R212:BE212)-BE14,0)=0,"OK","ERROR")</f>
        <v>#N/A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T126"/>
  <sheetViews>
    <sheetView zoomScale="80" zoomScaleNormal="80" workbookViewId="0"/>
  </sheetViews>
  <sheetFormatPr baseColWidth="10" defaultColWidth="11.42578125" defaultRowHeight="12.75" x14ac:dyDescent="0.2"/>
  <cols>
    <col min="1" max="1" width="5.140625" style="2" customWidth="1"/>
    <col min="2" max="2" width="17.28515625" style="2" customWidth="1"/>
    <col min="3" max="3" width="10.7109375" style="2" customWidth="1"/>
    <col min="4" max="4" width="15.28515625" style="2" customWidth="1"/>
    <col min="5" max="5" width="8.140625" style="2" customWidth="1"/>
    <col min="6" max="6" width="10.85546875" style="2" customWidth="1"/>
    <col min="7" max="7" width="30" style="2" bestFit="1" customWidth="1"/>
    <col min="8" max="8" width="11.42578125" style="2"/>
    <col min="9" max="9" width="9.42578125" style="2" bestFit="1" customWidth="1"/>
    <col min="10" max="10" width="21.5703125" style="2" bestFit="1" customWidth="1"/>
    <col min="11" max="11" width="11.42578125" style="2"/>
    <col min="12" max="12" width="7.7109375" style="2" customWidth="1"/>
    <col min="13" max="13" width="26.5703125" style="2" bestFit="1" customWidth="1"/>
    <col min="14" max="14" width="11.42578125" style="2"/>
    <col min="15" max="15" width="28.28515625" style="2" bestFit="1" customWidth="1"/>
    <col min="16" max="16" width="11.42578125" style="2"/>
    <col min="17" max="17" width="7.7109375" style="2" customWidth="1"/>
    <col min="18" max="18" width="23.28515625" style="2" bestFit="1" customWidth="1"/>
    <col min="19" max="19" width="11.42578125" style="2"/>
    <col min="20" max="20" width="6.7109375" style="2" customWidth="1"/>
    <col min="21" max="16384" width="11.42578125" style="2"/>
  </cols>
  <sheetData>
    <row r="1" spans="2:20" ht="13.5" thickBot="1" x14ac:dyDescent="0.25"/>
    <row r="2" spans="2:20" ht="15.75" customHeight="1" thickBot="1" x14ac:dyDescent="0.25">
      <c r="B2" s="510" t="s">
        <v>488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8"/>
    </row>
    <row r="3" spans="2:20" ht="13.5" thickBot="1" x14ac:dyDescent="0.25">
      <c r="B3" s="511"/>
      <c r="C3" s="32"/>
      <c r="D3" s="32"/>
      <c r="E3" s="32"/>
      <c r="F3" s="32"/>
      <c r="G3" s="498" t="s">
        <v>147</v>
      </c>
      <c r="H3" s="499"/>
      <c r="I3" s="32"/>
      <c r="J3" s="32"/>
      <c r="K3" s="32"/>
      <c r="L3" s="32"/>
      <c r="M3" s="498" t="s">
        <v>172</v>
      </c>
      <c r="N3" s="513"/>
      <c r="O3" s="513"/>
      <c r="P3" s="499"/>
      <c r="Q3" s="32"/>
      <c r="R3" s="32"/>
      <c r="S3" s="32"/>
      <c r="T3" s="149"/>
    </row>
    <row r="4" spans="2:20" ht="13.5" thickBot="1" x14ac:dyDescent="0.25">
      <c r="B4" s="511"/>
      <c r="C4" s="32"/>
      <c r="D4" s="498" t="s">
        <v>137</v>
      </c>
      <c r="E4" s="499"/>
      <c r="F4" s="32"/>
      <c r="G4" s="343" t="s">
        <v>16</v>
      </c>
      <c r="H4" s="109" t="s">
        <v>420</v>
      </c>
      <c r="I4" s="32"/>
      <c r="J4" s="32"/>
      <c r="K4" s="32"/>
      <c r="L4" s="32"/>
      <c r="M4" s="345" t="s">
        <v>16</v>
      </c>
      <c r="N4" s="109" t="s">
        <v>420</v>
      </c>
      <c r="O4" s="345" t="s">
        <v>16</v>
      </c>
      <c r="P4" s="109" t="s">
        <v>420</v>
      </c>
      <c r="Q4" s="32"/>
      <c r="R4" s="32"/>
      <c r="S4" s="32"/>
      <c r="T4" s="149"/>
    </row>
    <row r="5" spans="2:20" ht="15.75" thickBot="1" x14ac:dyDescent="0.25">
      <c r="B5" s="511"/>
      <c r="C5" s="32"/>
      <c r="D5" s="345" t="s">
        <v>16</v>
      </c>
      <c r="E5" s="109" t="s">
        <v>420</v>
      </c>
      <c r="F5" s="32"/>
      <c r="G5" s="355" t="s">
        <v>74</v>
      </c>
      <c r="H5" s="403">
        <v>4</v>
      </c>
      <c r="I5" s="32"/>
      <c r="J5" s="32"/>
      <c r="K5" s="32"/>
      <c r="L5" s="32"/>
      <c r="M5" s="351" t="s">
        <v>489</v>
      </c>
      <c r="N5" s="404">
        <v>17</v>
      </c>
      <c r="O5" s="455" t="s">
        <v>182</v>
      </c>
      <c r="P5" s="479"/>
      <c r="Q5" s="32"/>
      <c r="R5" s="498" t="s">
        <v>161</v>
      </c>
      <c r="S5" s="499"/>
      <c r="T5" s="149"/>
    </row>
    <row r="6" spans="2:20" ht="15.75" thickBot="1" x14ac:dyDescent="0.25">
      <c r="B6" s="511"/>
      <c r="C6" s="32"/>
      <c r="D6" s="110" t="s">
        <v>139</v>
      </c>
      <c r="E6" s="405">
        <v>1</v>
      </c>
      <c r="F6" s="32"/>
      <c r="G6" s="344" t="s">
        <v>421</v>
      </c>
      <c r="H6" s="406">
        <v>5</v>
      </c>
      <c r="I6" s="32"/>
      <c r="J6" s="32"/>
      <c r="K6" s="32"/>
      <c r="L6" s="32"/>
      <c r="M6" s="344"/>
      <c r="N6" s="128"/>
      <c r="O6" s="346" t="s">
        <v>148</v>
      </c>
      <c r="P6" s="407">
        <v>21</v>
      </c>
      <c r="Q6" s="32"/>
      <c r="R6" s="345" t="s">
        <v>16</v>
      </c>
      <c r="S6" s="109" t="s">
        <v>420</v>
      </c>
      <c r="T6" s="149"/>
    </row>
    <row r="7" spans="2:20" ht="15.75" thickBot="1" x14ac:dyDescent="0.25">
      <c r="B7" s="511"/>
      <c r="C7" s="32"/>
      <c r="D7" s="7"/>
      <c r="E7" s="7"/>
      <c r="F7" s="32"/>
      <c r="G7" s="344" t="s">
        <v>423</v>
      </c>
      <c r="H7" s="406">
        <v>6</v>
      </c>
      <c r="I7" s="32"/>
      <c r="J7" s="498" t="s">
        <v>171</v>
      </c>
      <c r="K7" s="499"/>
      <c r="L7" s="32"/>
      <c r="M7" s="455" t="s">
        <v>173</v>
      </c>
      <c r="N7" s="479"/>
      <c r="O7" s="341"/>
      <c r="P7" s="424"/>
      <c r="Q7" s="32"/>
      <c r="R7" s="341" t="s">
        <v>167</v>
      </c>
      <c r="S7" s="403">
        <v>15</v>
      </c>
      <c r="T7" s="149"/>
    </row>
    <row r="8" spans="2:20" ht="15.75" thickBot="1" x14ac:dyDescent="0.25">
      <c r="B8" s="511"/>
      <c r="C8" s="32"/>
      <c r="D8" s="498" t="s">
        <v>143</v>
      </c>
      <c r="E8" s="499"/>
      <c r="F8" s="32"/>
      <c r="G8" s="355" t="s">
        <v>198</v>
      </c>
      <c r="H8" s="403">
        <v>7</v>
      </c>
      <c r="I8" s="32"/>
      <c r="J8" s="345" t="s">
        <v>16</v>
      </c>
      <c r="K8" s="109" t="s">
        <v>420</v>
      </c>
      <c r="L8" s="32"/>
      <c r="M8" s="346" t="s">
        <v>120</v>
      </c>
      <c r="N8" s="408">
        <v>18</v>
      </c>
      <c r="O8" s="341"/>
      <c r="P8" s="424"/>
      <c r="Q8" s="32"/>
      <c r="R8" s="340" t="s">
        <v>162</v>
      </c>
      <c r="S8" s="403">
        <v>16</v>
      </c>
      <c r="T8" s="149"/>
    </row>
    <row r="9" spans="2:20" ht="15" x14ac:dyDescent="0.2">
      <c r="B9" s="511"/>
      <c r="C9" s="32"/>
      <c r="D9" s="345" t="s">
        <v>16</v>
      </c>
      <c r="E9" s="109" t="s">
        <v>420</v>
      </c>
      <c r="F9" s="32"/>
      <c r="G9" s="344" t="s">
        <v>75</v>
      </c>
      <c r="H9" s="403">
        <v>8</v>
      </c>
      <c r="I9" s="32"/>
      <c r="J9" s="341" t="s">
        <v>287</v>
      </c>
      <c r="K9" s="406">
        <v>12</v>
      </c>
      <c r="L9" s="32"/>
      <c r="M9" s="341" t="s">
        <v>174</v>
      </c>
      <c r="N9" s="409">
        <v>18</v>
      </c>
      <c r="O9" s="455" t="s">
        <v>183</v>
      </c>
      <c r="P9" s="479"/>
      <c r="Q9" s="32"/>
      <c r="R9" s="351" t="s">
        <v>163</v>
      </c>
      <c r="S9" s="403">
        <v>16</v>
      </c>
      <c r="T9" s="149"/>
    </row>
    <row r="10" spans="2:20" ht="15.75" thickBot="1" x14ac:dyDescent="0.25">
      <c r="B10" s="511"/>
      <c r="C10" s="32"/>
      <c r="D10" s="110" t="s">
        <v>32</v>
      </c>
      <c r="E10" s="405">
        <v>2</v>
      </c>
      <c r="F10" s="32"/>
      <c r="G10" s="342" t="s">
        <v>148</v>
      </c>
      <c r="H10" s="410">
        <v>9</v>
      </c>
      <c r="I10" s="32"/>
      <c r="J10" s="340" t="s">
        <v>289</v>
      </c>
      <c r="K10" s="403">
        <v>13</v>
      </c>
      <c r="L10" s="32"/>
      <c r="M10" s="351" t="s">
        <v>424</v>
      </c>
      <c r="N10" s="404">
        <v>18</v>
      </c>
      <c r="O10" s="346" t="s">
        <v>185</v>
      </c>
      <c r="P10" s="403">
        <v>22</v>
      </c>
      <c r="Q10" s="32"/>
      <c r="R10" s="455" t="s">
        <v>164</v>
      </c>
      <c r="S10" s="479"/>
      <c r="T10" s="149"/>
    </row>
    <row r="11" spans="2:20" ht="15.75" thickBot="1" x14ac:dyDescent="0.25">
      <c r="B11" s="511"/>
      <c r="C11" s="32"/>
      <c r="D11" s="7"/>
      <c r="E11" s="7"/>
      <c r="F11" s="32"/>
      <c r="G11" s="7"/>
      <c r="H11" s="7"/>
      <c r="I11" s="32"/>
      <c r="J11" s="352" t="s">
        <v>290</v>
      </c>
      <c r="K11" s="411">
        <v>14</v>
      </c>
      <c r="L11" s="32"/>
      <c r="M11" s="354" t="s">
        <v>15</v>
      </c>
      <c r="N11" s="404">
        <v>19</v>
      </c>
      <c r="O11" s="341" t="s">
        <v>184</v>
      </c>
      <c r="P11" s="403">
        <v>22</v>
      </c>
      <c r="Q11" s="32"/>
      <c r="R11" s="347" t="s">
        <v>166</v>
      </c>
      <c r="S11" s="403">
        <v>15</v>
      </c>
      <c r="T11" s="149"/>
    </row>
    <row r="12" spans="2:20" ht="15.75" thickBot="1" x14ac:dyDescent="0.25">
      <c r="B12" s="511"/>
      <c r="C12" s="32"/>
      <c r="D12" s="498" t="s">
        <v>302</v>
      </c>
      <c r="E12" s="499"/>
      <c r="F12" s="32"/>
      <c r="G12" s="498" t="s">
        <v>159</v>
      </c>
      <c r="H12" s="499"/>
      <c r="I12" s="32"/>
      <c r="J12" s="32"/>
      <c r="K12" s="32"/>
      <c r="L12" s="32"/>
      <c r="M12" s="455" t="s">
        <v>175</v>
      </c>
      <c r="N12" s="479"/>
      <c r="O12" s="341" t="s">
        <v>62</v>
      </c>
      <c r="P12" s="403">
        <v>22</v>
      </c>
      <c r="Q12" s="32"/>
      <c r="R12" s="347" t="s">
        <v>165</v>
      </c>
      <c r="S12" s="403">
        <v>15</v>
      </c>
      <c r="T12" s="149"/>
    </row>
    <row r="13" spans="2:20" ht="15.75" thickBot="1" x14ac:dyDescent="0.25">
      <c r="B13" s="511"/>
      <c r="C13" s="32"/>
      <c r="D13" s="495" t="s">
        <v>420</v>
      </c>
      <c r="E13" s="508"/>
      <c r="F13" s="32"/>
      <c r="G13" s="343" t="s">
        <v>16</v>
      </c>
      <c r="H13" s="109" t="s">
        <v>420</v>
      </c>
      <c r="I13" s="32"/>
      <c r="J13" s="32"/>
      <c r="K13" s="32"/>
      <c r="L13" s="32"/>
      <c r="M13" s="353" t="s">
        <v>176</v>
      </c>
      <c r="N13" s="412">
        <v>20</v>
      </c>
      <c r="O13" s="347" t="s">
        <v>186</v>
      </c>
      <c r="P13" s="403">
        <v>22</v>
      </c>
      <c r="Q13" s="32"/>
      <c r="R13" s="348" t="s">
        <v>110</v>
      </c>
      <c r="S13" s="410">
        <v>15</v>
      </c>
      <c r="T13" s="149"/>
    </row>
    <row r="14" spans="2:20" ht="15.75" thickBot="1" x14ac:dyDescent="0.25">
      <c r="B14" s="511"/>
      <c r="C14" s="32"/>
      <c r="D14" s="500">
        <v>3</v>
      </c>
      <c r="E14" s="501"/>
      <c r="F14" s="32"/>
      <c r="G14" s="344" t="s">
        <v>43</v>
      </c>
      <c r="H14" s="403">
        <v>10</v>
      </c>
      <c r="I14" s="32"/>
      <c r="J14" s="32"/>
      <c r="K14" s="32"/>
      <c r="L14" s="32"/>
      <c r="M14" s="341" t="s">
        <v>177</v>
      </c>
      <c r="N14" s="413">
        <v>20</v>
      </c>
      <c r="O14" s="347" t="s">
        <v>187</v>
      </c>
      <c r="P14" s="403">
        <v>22</v>
      </c>
      <c r="Q14" s="32"/>
      <c r="R14" s="349"/>
      <c r="S14" s="433"/>
      <c r="T14" s="149"/>
    </row>
    <row r="15" spans="2:20" ht="15.75" thickBot="1" x14ac:dyDescent="0.25">
      <c r="B15" s="511"/>
      <c r="C15" s="32"/>
      <c r="D15" s="32"/>
      <c r="E15" s="32"/>
      <c r="F15" s="32"/>
      <c r="G15" s="342" t="s">
        <v>160</v>
      </c>
      <c r="H15" s="410">
        <v>11</v>
      </c>
      <c r="I15" s="32"/>
      <c r="J15" s="32"/>
      <c r="K15" s="32"/>
      <c r="L15" s="32"/>
      <c r="M15" s="348" t="s">
        <v>178</v>
      </c>
      <c r="N15" s="414">
        <v>20</v>
      </c>
      <c r="O15" s="348" t="s">
        <v>64</v>
      </c>
      <c r="P15" s="410">
        <v>22</v>
      </c>
      <c r="Q15" s="32"/>
      <c r="R15" s="32"/>
      <c r="S15" s="32"/>
      <c r="T15" s="149"/>
    </row>
    <row r="16" spans="2:20" ht="13.5" thickBot="1" x14ac:dyDescent="0.25">
      <c r="B16" s="512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50"/>
    </row>
    <row r="18" spans="1:7" s="416" customFormat="1" ht="18" x14ac:dyDescent="0.25">
      <c r="A18" s="415" t="s">
        <v>425</v>
      </c>
    </row>
    <row r="19" spans="1:7" ht="18" x14ac:dyDescent="0.25">
      <c r="A19" s="417"/>
    </row>
    <row r="20" spans="1:7" s="254" customFormat="1" x14ac:dyDescent="0.2">
      <c r="A20" s="418">
        <v>1</v>
      </c>
      <c r="B20" s="254" t="s">
        <v>426</v>
      </c>
    </row>
    <row r="21" spans="1:7" s="32" customFormat="1" x14ac:dyDescent="0.2">
      <c r="B21" s="419" t="s">
        <v>427</v>
      </c>
    </row>
    <row r="22" spans="1:7" s="32" customFormat="1" x14ac:dyDescent="0.2">
      <c r="B22" s="419" t="s">
        <v>428</v>
      </c>
    </row>
    <row r="23" spans="1:7" s="32" customFormat="1" x14ac:dyDescent="0.2">
      <c r="B23" s="419" t="s">
        <v>429</v>
      </c>
    </row>
    <row r="24" spans="1:7" s="32" customFormat="1" ht="25.5" x14ac:dyDescent="0.2">
      <c r="A24" s="420"/>
      <c r="B24" s="418" t="s">
        <v>139</v>
      </c>
      <c r="C24" s="418" t="s">
        <v>430</v>
      </c>
      <c r="D24" s="418" t="s">
        <v>431</v>
      </c>
      <c r="E24" s="418" t="s">
        <v>27</v>
      </c>
      <c r="F24" s="418" t="s">
        <v>432</v>
      </c>
      <c r="G24" s="418" t="s">
        <v>433</v>
      </c>
    </row>
    <row r="25" spans="1:7" s="32" customFormat="1" x14ac:dyDescent="0.2">
      <c r="B25" s="189" t="s">
        <v>141</v>
      </c>
      <c r="C25" s="192" t="s">
        <v>19</v>
      </c>
      <c r="D25" s="192" t="s">
        <v>19</v>
      </c>
      <c r="E25" s="192" t="s">
        <v>18</v>
      </c>
      <c r="F25" s="192" t="s">
        <v>18</v>
      </c>
      <c r="G25" s="192" t="s">
        <v>19</v>
      </c>
    </row>
    <row r="26" spans="1:7" s="32" customFormat="1" x14ac:dyDescent="0.2">
      <c r="B26" s="189" t="s">
        <v>142</v>
      </c>
      <c r="C26" s="192" t="s">
        <v>18</v>
      </c>
      <c r="D26" s="192" t="s">
        <v>18</v>
      </c>
      <c r="E26" s="192" t="s">
        <v>19</v>
      </c>
      <c r="F26" s="192" t="s">
        <v>18</v>
      </c>
      <c r="G26" s="192" t="s">
        <v>18</v>
      </c>
    </row>
    <row r="28" spans="1:7" s="254" customFormat="1" x14ac:dyDescent="0.2">
      <c r="A28" s="418">
        <v>2</v>
      </c>
      <c r="B28" s="254" t="s">
        <v>434</v>
      </c>
    </row>
    <row r="29" spans="1:7" s="32" customFormat="1" x14ac:dyDescent="0.2">
      <c r="B29" s="419" t="s">
        <v>435</v>
      </c>
    </row>
    <row r="30" spans="1:7" s="32" customFormat="1" x14ac:dyDescent="0.2">
      <c r="B30" s="419" t="s">
        <v>436</v>
      </c>
    </row>
    <row r="31" spans="1:7" s="32" customFormat="1" x14ac:dyDescent="0.2">
      <c r="B31" s="419" t="s">
        <v>437</v>
      </c>
    </row>
    <row r="32" spans="1:7" s="32" customFormat="1" x14ac:dyDescent="0.2">
      <c r="B32" s="419" t="s">
        <v>438</v>
      </c>
    </row>
    <row r="33" spans="1:2" s="32" customFormat="1" x14ac:dyDescent="0.2">
      <c r="B33" s="419" t="s">
        <v>439</v>
      </c>
    </row>
    <row r="34" spans="1:2" s="255" customFormat="1" x14ac:dyDescent="0.2">
      <c r="B34" s="421" t="s">
        <v>440</v>
      </c>
    </row>
    <row r="36" spans="1:2" s="254" customFormat="1" x14ac:dyDescent="0.2">
      <c r="A36" s="418">
        <v>3</v>
      </c>
      <c r="B36" s="254" t="s">
        <v>441</v>
      </c>
    </row>
    <row r="37" spans="1:2" s="32" customFormat="1" x14ac:dyDescent="0.2">
      <c r="B37" s="419" t="s">
        <v>442</v>
      </c>
    </row>
    <row r="38" spans="1:2" s="32" customFormat="1" x14ac:dyDescent="0.2">
      <c r="B38" s="419" t="s">
        <v>443</v>
      </c>
    </row>
    <row r="39" spans="1:2" s="32" customFormat="1" x14ac:dyDescent="0.2">
      <c r="B39" s="419" t="s">
        <v>444</v>
      </c>
    </row>
    <row r="40" spans="1:2" s="32" customFormat="1" x14ac:dyDescent="0.2">
      <c r="B40" s="32" t="s">
        <v>445</v>
      </c>
    </row>
    <row r="41" spans="1:2" s="32" customFormat="1" x14ac:dyDescent="0.2">
      <c r="B41" s="419" t="s">
        <v>446</v>
      </c>
    </row>
    <row r="42" spans="1:2" s="32" customFormat="1" x14ac:dyDescent="0.2">
      <c r="B42" s="419" t="s">
        <v>447</v>
      </c>
    </row>
    <row r="43" spans="1:2" s="32" customFormat="1" x14ac:dyDescent="0.2">
      <c r="B43" s="419" t="s">
        <v>448</v>
      </c>
    </row>
    <row r="44" spans="1:2" s="32" customFormat="1" x14ac:dyDescent="0.2">
      <c r="B44" s="32" t="s">
        <v>449</v>
      </c>
    </row>
    <row r="45" spans="1:2" s="32" customFormat="1" x14ac:dyDescent="0.2">
      <c r="B45" s="32" t="s">
        <v>450</v>
      </c>
    </row>
    <row r="46" spans="1:2" s="32" customFormat="1" x14ac:dyDescent="0.2">
      <c r="B46" s="32" t="s">
        <v>451</v>
      </c>
    </row>
    <row r="47" spans="1:2" s="32" customFormat="1" x14ac:dyDescent="0.2"/>
    <row r="48" spans="1:2" s="32" customFormat="1" x14ac:dyDescent="0.2"/>
    <row r="49" spans="1:2" s="32" customFormat="1" x14ac:dyDescent="0.2"/>
    <row r="50" spans="1:2" s="32" customFormat="1" x14ac:dyDescent="0.2"/>
    <row r="51" spans="1:2" s="32" customFormat="1" x14ac:dyDescent="0.2"/>
    <row r="52" spans="1:2" s="32" customFormat="1" x14ac:dyDescent="0.2"/>
    <row r="53" spans="1:2" s="32" customFormat="1" x14ac:dyDescent="0.2"/>
    <row r="54" spans="1:2" s="32" customFormat="1" x14ac:dyDescent="0.2"/>
    <row r="55" spans="1:2" s="32" customFormat="1" x14ac:dyDescent="0.2"/>
    <row r="56" spans="1:2" s="32" customFormat="1" x14ac:dyDescent="0.2"/>
    <row r="57" spans="1:2" s="255" customFormat="1" x14ac:dyDescent="0.2"/>
    <row r="59" spans="1:2" s="254" customFormat="1" x14ac:dyDescent="0.2">
      <c r="A59" s="418">
        <v>4</v>
      </c>
      <c r="B59" s="254" t="s">
        <v>452</v>
      </c>
    </row>
    <row r="60" spans="1:2" s="32" customFormat="1" x14ac:dyDescent="0.2">
      <c r="B60" s="419" t="s">
        <v>453</v>
      </c>
    </row>
    <row r="61" spans="1:2" s="32" customFormat="1" x14ac:dyDescent="0.2">
      <c r="B61" s="419" t="s">
        <v>454</v>
      </c>
    </row>
    <row r="62" spans="1:2" s="32" customFormat="1" x14ac:dyDescent="0.2">
      <c r="B62" s="419" t="s">
        <v>455</v>
      </c>
    </row>
    <row r="63" spans="1:2" s="255" customFormat="1" x14ac:dyDescent="0.2">
      <c r="B63" s="421" t="s">
        <v>456</v>
      </c>
    </row>
    <row r="65" spans="1:2" s="106" customFormat="1" x14ac:dyDescent="0.2">
      <c r="A65" s="418">
        <v>5</v>
      </c>
      <c r="B65" s="106" t="s">
        <v>457</v>
      </c>
    </row>
    <row r="67" spans="1:2" s="106" customFormat="1" x14ac:dyDescent="0.2">
      <c r="A67" s="418">
        <v>6</v>
      </c>
      <c r="B67" s="106" t="s">
        <v>457</v>
      </c>
    </row>
    <row r="69" spans="1:2" s="106" customFormat="1" x14ac:dyDescent="0.2">
      <c r="A69" s="418">
        <v>7</v>
      </c>
      <c r="B69" s="106" t="s">
        <v>458</v>
      </c>
    </row>
    <row r="71" spans="1:2" s="106" customFormat="1" x14ac:dyDescent="0.2">
      <c r="A71" s="418">
        <v>8</v>
      </c>
      <c r="B71" s="106" t="s">
        <v>457</v>
      </c>
    </row>
    <row r="73" spans="1:2" s="106" customFormat="1" x14ac:dyDescent="0.2">
      <c r="A73" s="418">
        <v>9</v>
      </c>
      <c r="B73" s="106" t="s">
        <v>457</v>
      </c>
    </row>
    <row r="75" spans="1:2" s="106" customFormat="1" x14ac:dyDescent="0.2">
      <c r="A75" s="418">
        <v>10</v>
      </c>
      <c r="B75" s="106" t="s">
        <v>457</v>
      </c>
    </row>
    <row r="77" spans="1:2" s="106" customFormat="1" x14ac:dyDescent="0.2">
      <c r="A77" s="418">
        <v>11</v>
      </c>
      <c r="B77" s="106" t="s">
        <v>457</v>
      </c>
    </row>
    <row r="79" spans="1:2" s="254" customFormat="1" x14ac:dyDescent="0.2">
      <c r="A79" s="418">
        <v>12</v>
      </c>
      <c r="B79" s="254" t="s">
        <v>459</v>
      </c>
    </row>
    <row r="80" spans="1:2" s="32" customFormat="1" x14ac:dyDescent="0.2">
      <c r="B80" s="419" t="s">
        <v>460</v>
      </c>
    </row>
    <row r="81" spans="1:3" s="32" customFormat="1" x14ac:dyDescent="0.2">
      <c r="B81" s="419" t="s">
        <v>461</v>
      </c>
    </row>
    <row r="82" spans="1:3" s="255" customFormat="1" x14ac:dyDescent="0.2">
      <c r="B82" s="421" t="s">
        <v>462</v>
      </c>
    </row>
    <row r="84" spans="1:3" s="106" customFormat="1" x14ac:dyDescent="0.2">
      <c r="A84" s="418">
        <v>13</v>
      </c>
      <c r="B84" s="106" t="s">
        <v>463</v>
      </c>
    </row>
    <row r="86" spans="1:3" s="254" customFormat="1" x14ac:dyDescent="0.2">
      <c r="A86" s="418">
        <v>14</v>
      </c>
      <c r="B86" s="254" t="s">
        <v>464</v>
      </c>
    </row>
    <row r="87" spans="1:3" s="255" customFormat="1" x14ac:dyDescent="0.2">
      <c r="B87" s="255" t="s">
        <v>465</v>
      </c>
    </row>
    <row r="88" spans="1:3" s="32" customFormat="1" x14ac:dyDescent="0.2"/>
    <row r="89" spans="1:3" s="254" customFormat="1" x14ac:dyDescent="0.2">
      <c r="A89" s="418">
        <v>15</v>
      </c>
      <c r="B89" s="254" t="s">
        <v>466</v>
      </c>
    </row>
    <row r="90" spans="1:3" s="32" customFormat="1" x14ac:dyDescent="0.2"/>
    <row r="91" spans="1:3" s="32" customFormat="1" x14ac:dyDescent="0.2"/>
    <row r="92" spans="1:3" s="32" customFormat="1" x14ac:dyDescent="0.2"/>
    <row r="93" spans="1:3" s="32" customFormat="1" x14ac:dyDescent="0.2">
      <c r="B93" s="32" t="s">
        <v>467</v>
      </c>
      <c r="C93" s="32" t="s">
        <v>468</v>
      </c>
    </row>
    <row r="94" spans="1:3" s="32" customFormat="1" x14ac:dyDescent="0.2">
      <c r="C94" s="32" t="s">
        <v>469</v>
      </c>
    </row>
    <row r="95" spans="1:3" s="32" customFormat="1" x14ac:dyDescent="0.2">
      <c r="C95" s="32" t="s">
        <v>470</v>
      </c>
    </row>
    <row r="96" spans="1:3" s="32" customFormat="1" x14ac:dyDescent="0.2">
      <c r="C96" s="32" t="s">
        <v>471</v>
      </c>
    </row>
    <row r="97" spans="1:2" s="32" customFormat="1" x14ac:dyDescent="0.2"/>
    <row r="98" spans="1:2" s="32" customFormat="1" x14ac:dyDescent="0.2">
      <c r="B98" s="32" t="s">
        <v>472</v>
      </c>
    </row>
    <row r="99" spans="1:2" s="32" customFormat="1" x14ac:dyDescent="0.2">
      <c r="B99" s="32" t="s">
        <v>473</v>
      </c>
    </row>
    <row r="100" spans="1:2" s="255" customFormat="1" x14ac:dyDescent="0.2">
      <c r="B100" s="255" t="s">
        <v>474</v>
      </c>
    </row>
    <row r="101" spans="1:2" s="32" customFormat="1" x14ac:dyDescent="0.2"/>
    <row r="102" spans="1:2" s="254" customFormat="1" x14ac:dyDescent="0.2">
      <c r="A102" s="418">
        <v>16</v>
      </c>
      <c r="B102" s="254" t="s">
        <v>475</v>
      </c>
    </row>
    <row r="103" spans="1:2" s="255" customFormat="1" x14ac:dyDescent="0.2">
      <c r="B103" s="255" t="s">
        <v>476</v>
      </c>
    </row>
    <row r="104" spans="1:2" s="32" customFormat="1" x14ac:dyDescent="0.2"/>
    <row r="105" spans="1:2" s="226" customFormat="1" ht="18" x14ac:dyDescent="0.25">
      <c r="A105" s="425" t="s">
        <v>490</v>
      </c>
    </row>
    <row r="107" spans="1:2" s="254" customFormat="1" x14ac:dyDescent="0.2">
      <c r="A107" s="418">
        <v>17</v>
      </c>
      <c r="B107" s="254" t="s">
        <v>500</v>
      </c>
    </row>
    <row r="108" spans="1:2" s="255" customFormat="1" x14ac:dyDescent="0.2">
      <c r="B108" s="255" t="s">
        <v>501</v>
      </c>
    </row>
    <row r="110" spans="1:2" s="254" customFormat="1" x14ac:dyDescent="0.2">
      <c r="A110" s="418">
        <v>18</v>
      </c>
      <c r="B110" s="254" t="s">
        <v>503</v>
      </c>
    </row>
    <row r="111" spans="1:2" s="255" customFormat="1" x14ac:dyDescent="0.2">
      <c r="B111" s="255" t="s">
        <v>502</v>
      </c>
    </row>
    <row r="113" spans="1:2" s="106" customFormat="1" x14ac:dyDescent="0.2">
      <c r="A113" s="418">
        <v>19</v>
      </c>
      <c r="B113" s="106" t="s">
        <v>495</v>
      </c>
    </row>
    <row r="115" spans="1:2" s="254" customFormat="1" x14ac:dyDescent="0.2">
      <c r="A115" s="418">
        <v>20</v>
      </c>
      <c r="B115" s="254" t="s">
        <v>479</v>
      </c>
    </row>
    <row r="116" spans="1:2" s="32" customFormat="1" x14ac:dyDescent="0.2">
      <c r="B116" s="419" t="s">
        <v>480</v>
      </c>
    </row>
    <row r="117" spans="1:2" s="32" customFormat="1" x14ac:dyDescent="0.2">
      <c r="B117" s="419" t="s">
        <v>481</v>
      </c>
    </row>
    <row r="118" spans="1:2" s="32" customFormat="1" x14ac:dyDescent="0.2">
      <c r="B118" s="419" t="s">
        <v>482</v>
      </c>
    </row>
    <row r="119" spans="1:2" s="255" customFormat="1" x14ac:dyDescent="0.2">
      <c r="B119" s="255" t="s">
        <v>496</v>
      </c>
    </row>
    <row r="121" spans="1:2" s="106" customFormat="1" x14ac:dyDescent="0.2">
      <c r="A121" s="418">
        <v>21</v>
      </c>
      <c r="B121" s="106" t="s">
        <v>497</v>
      </c>
    </row>
    <row r="123" spans="1:2" s="254" customFormat="1" x14ac:dyDescent="0.2">
      <c r="A123" s="418">
        <v>22</v>
      </c>
      <c r="B123" s="254" t="s">
        <v>483</v>
      </c>
    </row>
    <row r="124" spans="1:2" s="32" customFormat="1" x14ac:dyDescent="0.2">
      <c r="B124" s="32" t="s">
        <v>484</v>
      </c>
    </row>
    <row r="125" spans="1:2" s="32" customFormat="1" x14ac:dyDescent="0.2">
      <c r="B125" s="32" t="s">
        <v>485</v>
      </c>
    </row>
    <row r="126" spans="1:2" s="255" customFormat="1" x14ac:dyDescent="0.2">
      <c r="B126" s="255" t="s">
        <v>486</v>
      </c>
    </row>
  </sheetData>
  <sheetProtection algorithmName="SHA-512" hashValue="QRp0Tm5DHl0hVJE5i/jnMdYN3ql0Ls1LXOzLkgRFeucGM1yvyhOo/Gya0AAKHl9xQPSO4ORVPfgHgbQI8Ic3bA==" saltValue="XnQTyF0X0/PNECExHUiBlg==" spinCount="100000" sheet="1" objects="1" scenarios="1" selectLockedCells="1"/>
  <mergeCells count="16">
    <mergeCell ref="R10:S10"/>
    <mergeCell ref="D12:E12"/>
    <mergeCell ref="G12:H12"/>
    <mergeCell ref="M12:N12"/>
    <mergeCell ref="D13:E13"/>
    <mergeCell ref="D14:E14"/>
    <mergeCell ref="B2:B16"/>
    <mergeCell ref="G3:H3"/>
    <mergeCell ref="M3:P3"/>
    <mergeCell ref="D4:E4"/>
    <mergeCell ref="O5:P5"/>
    <mergeCell ref="R5:S5"/>
    <mergeCell ref="J7:K7"/>
    <mergeCell ref="M7:N7"/>
    <mergeCell ref="D8:E8"/>
    <mergeCell ref="O9:P9"/>
  </mergeCells>
  <hyperlinks>
    <hyperlink ref="E6" location="SolarThermalGUI!A21" display="SolarThermalGUI!A21"/>
    <hyperlink ref="E10" location="SolarThermalGUI!A31" display="SolarThermalGUI!A31"/>
    <hyperlink ref="D14:E14" location="SolarThermalGUI!A39" display="SolarThermalGUI!A39"/>
    <hyperlink ref="H5" location="SolarThermalGUI!A62" display="SolarThermalGUI!A62"/>
    <hyperlink ref="H6" location="SolarThermalGUI!A68" display="SolarThermalGUI!A68"/>
    <hyperlink ref="H7" location="SolarThermalGUI!A74" display="SolarThermalGUI!A74"/>
    <hyperlink ref="H8" location="SolarThermalGUI!A76" display="SolarThermalGUI!A76"/>
    <hyperlink ref="H9" location="SolarThermalGUI!A79" display="SolarThermalGUI!A79"/>
    <hyperlink ref="H10" location="SolarThermalGUI!A87" display="SolarThermalGUI!A87"/>
    <hyperlink ref="H14" location="SolarThermalGUI!A95" display="SolarThermalGUI!A95"/>
    <hyperlink ref="H15" location="SolarThermalGUI!A97" display="SolarThermalGUI!A97"/>
    <hyperlink ref="K9" location="SolarThermalGUI!A99" display="SolarThermalGUI!A99"/>
    <hyperlink ref="K10" location="SolarThermalGUI!A105" display="SolarThermalGUI!A105"/>
    <hyperlink ref="K11" location="SolarThermalGUI!A107" display="SolarThermalGUI!A107"/>
    <hyperlink ref="N5" location="SolarThermalGUI!A129" display="SolarThermalGUI!A129"/>
    <hyperlink ref="N8:N10" location="SolarThermalGUI!A133" display="SolarThermalGUI!A133"/>
    <hyperlink ref="N11" location="SolarThermalGUI!A136" display="SolarThermalGUI!A136"/>
    <hyperlink ref="N13:N15" location="SolarThermalGUI!A139" display="SolarThermalGUI!A139"/>
    <hyperlink ref="P6" location="SolarThermalGUI!A145" display="SolarThermalGUI!A145"/>
    <hyperlink ref="P10:P15" location="SolarThermalGUI!A147" display="SolarThermalGUI!A147"/>
    <hyperlink ref="S8" location="SolarThermalGUI!A124" display="SolarThermalGUI!A124"/>
    <hyperlink ref="S9" location="GeothermalGUI!A124" display="GeothermalGUI!A124"/>
    <hyperlink ref="S7" location="GeothermalGUI!A110" display="GeothermalGUI!A110"/>
    <hyperlink ref="S11:S14" location="GeothermalGUI!A110" display="GeothermalGUI!A110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8673" r:id="rId4">
          <objectPr defaultSize="0" autoPict="0" r:id="rId5">
            <anchor moveWithCells="1">
              <from>
                <xdr:col>1</xdr:col>
                <xdr:colOff>209550</xdr:colOff>
                <xdr:row>89</xdr:row>
                <xdr:rowOff>85725</xdr:rowOff>
              </from>
              <to>
                <xdr:col>3</xdr:col>
                <xdr:colOff>714375</xdr:colOff>
                <xdr:row>90</xdr:row>
                <xdr:rowOff>142875</xdr:rowOff>
              </to>
            </anchor>
          </objectPr>
        </oleObject>
      </mc:Choice>
      <mc:Fallback>
        <oleObject progId="Equation.3" shapeId="286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92</vt:i4>
      </vt:variant>
    </vt:vector>
  </HeadingPairs>
  <TitlesOfParts>
    <vt:vector size="107" baseType="lpstr">
      <vt:lpstr>READ ME</vt:lpstr>
      <vt:lpstr>Lists</vt:lpstr>
      <vt:lpstr>Constant_input</vt:lpstr>
      <vt:lpstr>Biomass</vt:lpstr>
      <vt:lpstr>Biomass Financial</vt:lpstr>
      <vt:lpstr>Biomass Guide</vt:lpstr>
      <vt:lpstr>SolarThermal</vt:lpstr>
      <vt:lpstr>ST Financial</vt:lpstr>
      <vt:lpstr>SolarThermal Guide</vt:lpstr>
      <vt:lpstr>ASHP</vt:lpstr>
      <vt:lpstr>ASHP Financial</vt:lpstr>
      <vt:lpstr>ASHP Guide</vt:lpstr>
      <vt:lpstr>GSHP</vt:lpstr>
      <vt:lpstr>GSHP Guide</vt:lpstr>
      <vt:lpstr>GSHP Financial</vt:lpstr>
      <vt:lpstr>ASHP!CPI</vt:lpstr>
      <vt:lpstr>Biomass!CPI</vt:lpstr>
      <vt:lpstr>GSHP!CPI</vt:lpstr>
      <vt:lpstr>SolarThermal!CPI</vt:lpstr>
      <vt:lpstr>ASHP!DebtFract</vt:lpstr>
      <vt:lpstr>Biomass!DebtFract</vt:lpstr>
      <vt:lpstr>GSHP!DebtFract</vt:lpstr>
      <vt:lpstr>SolarThermal!DebtFract</vt:lpstr>
      <vt:lpstr>ASHP!DHW_dem</vt:lpstr>
      <vt:lpstr>Biomass!DHW_dem</vt:lpstr>
      <vt:lpstr>GSHP!DHW_dem</vt:lpstr>
      <vt:lpstr>SolarThermal!DHW_dem</vt:lpstr>
      <vt:lpstr>ASHP!DRate</vt:lpstr>
      <vt:lpstr>Biomass!DRate</vt:lpstr>
      <vt:lpstr>GSHP!DRate</vt:lpstr>
      <vt:lpstr>SolarThermal!DRate</vt:lpstr>
      <vt:lpstr>ASHP!EconLT</vt:lpstr>
      <vt:lpstr>Biomass!EconLT</vt:lpstr>
      <vt:lpstr>GSHP!EconLT</vt:lpstr>
      <vt:lpstr>SolarThermal!EconLT</vt:lpstr>
      <vt:lpstr>ASHP!ElecEF</vt:lpstr>
      <vt:lpstr>Biomass!ElecEF</vt:lpstr>
      <vt:lpstr>GSHP!ElecEF</vt:lpstr>
      <vt:lpstr>SolarThermal!ElecEF</vt:lpstr>
      <vt:lpstr>ASHP!ElecPrice</vt:lpstr>
      <vt:lpstr>Biomass!ElecPrice</vt:lpstr>
      <vt:lpstr>GSHP!ElecPrice</vt:lpstr>
      <vt:lpstr>SolarThermal!ElecPrice</vt:lpstr>
      <vt:lpstr>Enservices</vt:lpstr>
      <vt:lpstr>Enservices2</vt:lpstr>
      <vt:lpstr>Enservices3</vt:lpstr>
      <vt:lpstr>Ensources</vt:lpstr>
      <vt:lpstr>Ins_Level</vt:lpstr>
      <vt:lpstr>ASHP!Insul</vt:lpstr>
      <vt:lpstr>Biomass!Insul</vt:lpstr>
      <vt:lpstr>GSHP!Insul</vt:lpstr>
      <vt:lpstr>SolarThermal!Insul</vt:lpstr>
      <vt:lpstr>ASHP!LivingArea</vt:lpstr>
      <vt:lpstr>Biomass!LivingArea</vt:lpstr>
      <vt:lpstr>GSHP!LivingArea</vt:lpstr>
      <vt:lpstr>SolarThermal!LivingArea</vt:lpstr>
      <vt:lpstr>ASHP!LoanIR</vt:lpstr>
      <vt:lpstr>Biomass!LoanIR</vt:lpstr>
      <vt:lpstr>GSHP!LoanIR</vt:lpstr>
      <vt:lpstr>SolarThermal!LoanIR</vt:lpstr>
      <vt:lpstr>ASHP!LoanTerm</vt:lpstr>
      <vt:lpstr>Biomass!LoanTerm</vt:lpstr>
      <vt:lpstr>GSHP!LoanTerm</vt:lpstr>
      <vt:lpstr>SolarThermal!LoanTerm</vt:lpstr>
      <vt:lpstr>Loc_Dep_Param</vt:lpstr>
      <vt:lpstr>Loc_List_Check</vt:lpstr>
      <vt:lpstr>Locations</vt:lpstr>
      <vt:lpstr>LPGEF</vt:lpstr>
      <vt:lpstr>NGEF</vt:lpstr>
      <vt:lpstr>ASHP!NGPrice</vt:lpstr>
      <vt:lpstr>Biomass!NGPrice</vt:lpstr>
      <vt:lpstr>GSHP!NGPrice</vt:lpstr>
      <vt:lpstr>SolarThermal!NGPrice</vt:lpstr>
      <vt:lpstr>OilEF</vt:lpstr>
      <vt:lpstr>ASHP!OilPrice</vt:lpstr>
      <vt:lpstr>Biomass!OilPrice</vt:lpstr>
      <vt:lpstr>GSHP!OilPrice</vt:lpstr>
      <vt:lpstr>SolarThermal!OilPrice</vt:lpstr>
      <vt:lpstr>Price_Units</vt:lpstr>
      <vt:lpstr>ASHP!RenEF</vt:lpstr>
      <vt:lpstr>Biomass!RenEF</vt:lpstr>
      <vt:lpstr>GSHP!RenEF</vt:lpstr>
      <vt:lpstr>SolarThermal!RenEF</vt:lpstr>
      <vt:lpstr>ASHP!ReqReturn</vt:lpstr>
      <vt:lpstr>Biomass!ReqReturn</vt:lpstr>
      <vt:lpstr>GSHP!ReqReturn</vt:lpstr>
      <vt:lpstr>SolarThermal!ReqReturn</vt:lpstr>
      <vt:lpstr>ST_techs</vt:lpstr>
      <vt:lpstr>Status_List_Check</vt:lpstr>
      <vt:lpstr>ASHP!TechLT</vt:lpstr>
      <vt:lpstr>Biomass!TechLT</vt:lpstr>
      <vt:lpstr>GSHP!TechLT</vt:lpstr>
      <vt:lpstr>SolarThermal!TechLT</vt:lpstr>
      <vt:lpstr>ASHP!TR</vt:lpstr>
      <vt:lpstr>Biomass!TR</vt:lpstr>
      <vt:lpstr>GSHP!TR</vt:lpstr>
      <vt:lpstr>SolarThermal!TR</vt:lpstr>
      <vt:lpstr>Type_List_Check</vt:lpstr>
      <vt:lpstr>ASHP!UserType</vt:lpstr>
      <vt:lpstr>Biomass!UserType</vt:lpstr>
      <vt:lpstr>GSHP!UserType</vt:lpstr>
      <vt:lpstr>SolarThermal!UserType</vt:lpstr>
      <vt:lpstr>UserTypeList</vt:lpstr>
      <vt:lpstr>ASHP!VAT</vt:lpstr>
      <vt:lpstr>Biomass!VAT</vt:lpstr>
      <vt:lpstr>GSHP!VAT</vt:lpstr>
      <vt:lpstr>SolarThermal!VAT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CREARA</dc:creator>
  <cp:lastModifiedBy>Ignacio Prieto Pardo</cp:lastModifiedBy>
  <dcterms:created xsi:type="dcterms:W3CDTF">2015-02-10T13:44:44Z</dcterms:created>
  <dcterms:modified xsi:type="dcterms:W3CDTF">2016-12-16T13:54:55Z</dcterms:modified>
</cp:coreProperties>
</file>